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615" windowWidth="17895" windowHeight="9660"/>
  </bookViews>
  <sheets>
    <sheet name="Доходы" sheetId="2" r:id="rId1"/>
    <sheet name="Расходы" sheetId="6" r:id="rId2"/>
    <sheet name="Источники" sheetId="7" r:id="rId3"/>
  </sheets>
  <definedNames>
    <definedName name="_xlnm._FilterDatabase" localSheetId="1" hidden="1">Расходы!$A$2:$D$37</definedName>
    <definedName name="_xlnm.Print_Titles" localSheetId="0">Доходы!$4:$4</definedName>
    <definedName name="_xlnm.Print_Area" localSheetId="0">Доходы!$A$1:$E$102</definedName>
    <definedName name="_xlnm.Print_Area" localSheetId="1">Расходы!$A$1:$E$38</definedName>
  </definedNames>
  <calcPr calcId="114210" fullCalcOnLoad="1"/>
</workbook>
</file>

<file path=xl/calcChain.xml><?xml version="1.0" encoding="utf-8"?>
<calcChain xmlns="http://schemas.openxmlformats.org/spreadsheetml/2006/main">
  <c r="D16" i="6"/>
  <c r="C7" i="7"/>
  <c r="B7"/>
  <c r="C11"/>
  <c r="C12"/>
  <c r="B12"/>
  <c r="B11"/>
  <c r="E37" i="6"/>
  <c r="D36"/>
  <c r="C36"/>
  <c r="E35"/>
  <c r="D34"/>
  <c r="C34"/>
  <c r="E33"/>
  <c r="E32"/>
  <c r="E31"/>
  <c r="E30"/>
  <c r="D29"/>
  <c r="C29"/>
  <c r="E28"/>
  <c r="D27"/>
  <c r="C27"/>
  <c r="E26"/>
  <c r="E25"/>
  <c r="E24"/>
  <c r="E23"/>
  <c r="E22"/>
  <c r="E21"/>
  <c r="D20"/>
  <c r="E20"/>
  <c r="C20"/>
  <c r="E18"/>
  <c r="E17"/>
  <c r="E16"/>
  <c r="C16"/>
  <c r="E15"/>
  <c r="E14"/>
  <c r="E13"/>
  <c r="E12"/>
  <c r="D11"/>
  <c r="E11"/>
  <c r="C11"/>
  <c r="E10"/>
  <c r="E9"/>
  <c r="E8"/>
  <c r="E7"/>
  <c r="E6"/>
  <c r="E5"/>
  <c r="E4"/>
  <c r="D3"/>
  <c r="C3"/>
  <c r="E3"/>
  <c r="D99" i="2"/>
  <c r="E99"/>
  <c r="C99"/>
  <c r="D97"/>
  <c r="E97"/>
  <c r="C97"/>
  <c r="D95"/>
  <c r="E95"/>
  <c r="C95"/>
  <c r="D89"/>
  <c r="C89"/>
  <c r="D83"/>
  <c r="E83"/>
  <c r="C83"/>
  <c r="D75"/>
  <c r="C75"/>
  <c r="C71"/>
  <c r="C70"/>
  <c r="D72"/>
  <c r="C72"/>
  <c r="E72"/>
  <c r="C67"/>
  <c r="D67"/>
  <c r="D50"/>
  <c r="C50"/>
  <c r="D46"/>
  <c r="E46"/>
  <c r="C46"/>
  <c r="D42"/>
  <c r="C42"/>
  <c r="D37"/>
  <c r="C37"/>
  <c r="D30"/>
  <c r="C30"/>
  <c r="D28"/>
  <c r="C28"/>
  <c r="D19"/>
  <c r="C19"/>
  <c r="D14"/>
  <c r="C14"/>
  <c r="D9"/>
  <c r="C9"/>
  <c r="E100"/>
  <c r="E98"/>
  <c r="E96"/>
  <c r="E94"/>
  <c r="E93"/>
  <c r="E92"/>
  <c r="E91"/>
  <c r="E90"/>
  <c r="E88"/>
  <c r="E86"/>
  <c r="E85"/>
  <c r="E84"/>
  <c r="E82"/>
  <c r="E81"/>
  <c r="E80"/>
  <c r="E79"/>
  <c r="E78"/>
  <c r="E77"/>
  <c r="E74"/>
  <c r="E73"/>
  <c r="E64"/>
  <c r="E62"/>
  <c r="E52"/>
  <c r="E51"/>
  <c r="E49"/>
  <c r="E48"/>
  <c r="E45"/>
  <c r="E44"/>
  <c r="E43"/>
  <c r="E39"/>
  <c r="E38"/>
  <c r="E35"/>
  <c r="E34"/>
  <c r="E33"/>
  <c r="E32"/>
  <c r="E31"/>
  <c r="E30"/>
  <c r="E29"/>
  <c r="E28"/>
  <c r="E27"/>
  <c r="E26"/>
  <c r="E25"/>
  <c r="E22"/>
  <c r="E20"/>
  <c r="E18"/>
  <c r="E17"/>
  <c r="E16"/>
  <c r="E15"/>
  <c r="E14"/>
  <c r="E8"/>
  <c r="E13"/>
  <c r="E12"/>
  <c r="E11"/>
  <c r="E10"/>
  <c r="E34" i="6"/>
  <c r="D38"/>
  <c r="E27"/>
  <c r="E29"/>
  <c r="C38"/>
  <c r="E38"/>
  <c r="E36"/>
  <c r="E89" i="2"/>
  <c r="D71"/>
  <c r="D70"/>
  <c r="E70"/>
  <c r="E75"/>
  <c r="E50"/>
  <c r="D7"/>
  <c r="E42"/>
  <c r="E37"/>
  <c r="E19"/>
  <c r="C7"/>
  <c r="C5"/>
  <c r="E9"/>
  <c r="E71"/>
  <c r="D5"/>
  <c r="E5"/>
  <c r="E7"/>
</calcChain>
</file>

<file path=xl/sharedStrings.xml><?xml version="1.0" encoding="utf-8"?>
<sst xmlns="http://schemas.openxmlformats.org/spreadsheetml/2006/main" count="287" uniqueCount="285">
  <si>
    <t>Наименование показателя</t>
  </si>
  <si>
    <t>Исполнено</t>
  </si>
  <si>
    <t>Доходы бюджета - ИТОГО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</si>
  <si>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</si>
  <si>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</si>
  <si>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</si>
  <si>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</si>
  <si>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</si>
  <si>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</si>
  <si>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</si>
  <si>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</si>
  <si>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</si>
  <si>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</si>
  <si>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</si>
  <si>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</si>
  <si>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</si>
  <si>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</si>
  <si>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</si>
  <si>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</si>
  <si>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</si>
  <si>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000 1050101101 0000 110</t>
  </si>
  <si>
    <t xml:space="preserve"> 000 1050101201 0000 110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</si>
  <si>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</si>
  <si>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</si>
  <si>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</si>
  <si>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000 1050201002 0000 110</t>
  </si>
  <si>
    <t xml:space="preserve"> 000 1050301001 0000 110</t>
  </si>
  <si>
    <t xml:space="preserve"> 000 1050402002 0000 110</t>
  </si>
  <si>
    <t xml:space="preserve"> 000 1080000000 0000 000</t>
  </si>
  <si>
    <t xml:space="preserve"> 000 1080301001 0000 110</t>
  </si>
  <si>
    <t xml:space="preserve"> 000 1110000000 0000 000</t>
  </si>
  <si>
    <t xml:space="preserve"> 000 1110501305 0000 120</t>
  </si>
  <si>
    <t xml:space="preserve"> 000 1110501313 0000 120</t>
  </si>
  <si>
    <t xml:space="preserve"> 000 1110502505 0000 120</t>
  </si>
  <si>
    <t xml:space="preserve"> 000 1110503505 0000 120</t>
  </si>
  <si>
    <t xml:space="preserve"> 000 1110507505 0000 120</t>
  </si>
  <si>
    <t xml:space="preserve"> 000 1110904505 0000 120</t>
  </si>
  <si>
    <t xml:space="preserve"> 000 1120000000 0000 000</t>
  </si>
  <si>
    <t xml:space="preserve"> 000 1120101001 0000 120</t>
  </si>
  <si>
    <t xml:space="preserve"> 000 1120103001 0000 120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</si>
  <si>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</si>
  <si>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</si>
  <si>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</si>
  <si>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000 1130199505 0000 130</t>
  </si>
  <si>
    <t xml:space="preserve"> 000 1130206505 0000 130</t>
  </si>
  <si>
    <t xml:space="preserve"> 000 1130299505 0000 130</t>
  </si>
  <si>
    <t xml:space="preserve"> 000 1140000000 0000 000</t>
  </si>
  <si>
    <t xml:space="preserve"> 000 1140205305 0000 410</t>
  </si>
  <si>
    <t xml:space="preserve"> 000 1140601305 0000 430</t>
  </si>
  <si>
    <t xml:space="preserve"> 000 1140601313 0000 430</t>
  </si>
  <si>
    <t xml:space="preserve"> 000 1160000000 0000 000</t>
  </si>
  <si>
    <t xml:space="preserve"> 000 1160105301 0000 140</t>
  </si>
  <si>
    <t xml:space="preserve"> 000 1160106301 0000 140</t>
  </si>
  <si>
    <t xml:space="preserve"> 000 1160107301 0000 140</t>
  </si>
  <si>
    <t xml:space="preserve"> 000 1160108301 0000 140</t>
  </si>
  <si>
    <t xml:space="preserve"> 000 1160111301 0000 140</t>
  </si>
  <si>
    <t xml:space="preserve"> 000 1160112301 0000 140</t>
  </si>
  <si>
    <t xml:space="preserve"> 000 1160113301 0000 140</t>
  </si>
  <si>
    <t xml:space="preserve"> 000 1160114301 0000 140</t>
  </si>
  <si>
    <t xml:space="preserve"> 000 1160115301 0000 140</t>
  </si>
  <si>
    <t xml:space="preserve"> 000 1160117301 0000 140</t>
  </si>
  <si>
    <t xml:space="preserve"> 000 1160119301 0000 140</t>
  </si>
  <si>
    <t xml:space="preserve"> 000 1160120301 0000 140</t>
  </si>
  <si>
    <t xml:space="preserve"> 000 1160202002 0000 140</t>
  </si>
  <si>
    <t xml:space="preserve"> 000 1161012301 0000 140</t>
  </si>
  <si>
    <t xml:space="preserve"> 000 1161012901 0000 140</t>
  </si>
  <si>
    <t xml:space="preserve"> 000 1161105001 0000 140</t>
  </si>
  <si>
    <t xml:space="preserve"> 000 1170000000 0000 000</t>
  </si>
  <si>
    <t xml:space="preserve"> 000 1170105005 0000 180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</si>
  <si>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</si>
  <si>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</si>
  <si>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</si>
  <si>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</si>
  <si>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000 2021500105 0000 150</t>
  </si>
  <si>
    <t xml:space="preserve"> 000 2021500205 0000 150</t>
  </si>
  <si>
    <t xml:space="preserve"> 000 2022000000 0000 150</t>
  </si>
  <si>
    <t xml:space="preserve"> 000 2022007705 0000 150</t>
  </si>
  <si>
    <t xml:space="preserve"> 000 2022021605 0000 150</t>
  </si>
  <si>
    <t xml:space="preserve"> 000 2022530405 0000 150</t>
  </si>
  <si>
    <t xml:space="preserve"> 000 2022546705 0000 150</t>
  </si>
  <si>
    <t xml:space="preserve"> 000 2022549705 0000 150</t>
  </si>
  <si>
    <t xml:space="preserve"> 000 2022551905 0000 150</t>
  </si>
  <si>
    <t xml:space="preserve"> 000 2022999905 0000 150</t>
  </si>
  <si>
    <t xml:space="preserve"> 000 2023000000 0000 150</t>
  </si>
  <si>
    <t xml:space="preserve"> 000 2023002405 0000 150</t>
  </si>
  <si>
    <t xml:space="preserve"> 000 2023508205 0000 150</t>
  </si>
  <si>
    <t xml:space="preserve"> 000 2023512005 0000 150</t>
  </si>
  <si>
    <t xml:space="preserve"> 000 2023546905 0000 150</t>
  </si>
  <si>
    <t xml:space="preserve"> 000 2023999905 0000 150</t>
  </si>
  <si>
    <t xml:space="preserve"> 000 2024000000 0000 150</t>
  </si>
  <si>
    <t xml:space="preserve"> 000 2024001405 0000 150</t>
  </si>
  <si>
    <t xml:space="preserve"> 000 2024530305 0000 150</t>
  </si>
  <si>
    <t xml:space="preserve"> 000 2024545305 0000 150</t>
  </si>
  <si>
    <t xml:space="preserve"> 000 2024545405 0000 150</t>
  </si>
  <si>
    <t xml:space="preserve"> 000 2024999905 0000 150</t>
  </si>
  <si>
    <t xml:space="preserve"> 000 2070000000 0000 000</t>
  </si>
  <si>
    <t xml:space="preserve"> 000 2070503005 0000 150</t>
  </si>
  <si>
    <t xml:space="preserve"> 000 2180000000 0000 000</t>
  </si>
  <si>
    <t xml:space="preserve"> 000 2186001005 0000 150</t>
  </si>
  <si>
    <t xml:space="preserve"> 000 2190000000 0000 000</t>
  </si>
  <si>
    <t xml:space="preserve"> 000 2196001005 0000 150</t>
  </si>
  <si>
    <t>ИТОГО</t>
  </si>
  <si>
    <t>Код дохода по КД</t>
  </si>
  <si>
    <t>Утверждено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</si>
  <si>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</si>
  <si>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НАЛОГИ НА ТОВАРЫ (РАБОТЫ, УСЛУГИ), РЕАЛИЗУЕМЫЕ НА ТЕРРИТОРИИ РОССИЙСКОЙ ФЕДЕРАЦИИ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</si>
  <si>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</si>
  <si>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Налог, взимаемый с налогоплательщиков, выбравших в качестве объекта налогообложения доходы
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</si>
  <si>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</si>
  <si>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</si>
  <si>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</si>
  <si>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 Минимальный налог, зачисляемый в бюджеты субъектов Российской Федерации (за налоговые периоды, истекшие до 1 января 2016 года)
</t>
  </si>
  <si>
    <t xml:space="preserve">  Единый налог на вмененный доход для отдельных видов деятельности
</t>
  </si>
  <si>
    <t xml:space="preserve">  Единый сельскохозяйственный налог
</t>
  </si>
  <si>
    <t xml:space="preserve">  ГОСУДАРСТВЕННАЯ ПОШЛИНА
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</si>
  <si>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</si>
  <si>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ДОХОДЫ ОТ ИСПОЛЬЗОВАНИЯ ИМУЩЕСТВА, НАХОДЯЩЕГОСЯ В ГОСУДАРСТВЕННОЙ И МУНИЦИПАЛЬНОЙ СОБСТВЕННОСТИ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</si>
  <si>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</si>
  <si>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</si>
  <si>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Доходы от сдачи в аренду имущества, составляющего казну муниципальных районов (за исключением земельных участков)
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</si>
  <si>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</si>
  <si>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ПЛАТЕЖИ ПРИ ПОЛЬЗОВАНИИ ПРИРОДНЫМИ РЕСУРСАМИ
</t>
  </si>
  <si>
    <t xml:space="preserve">  Плата за сбросы загрязняющих веществ в водные объекты
</t>
  </si>
  <si>
    <t xml:space="preserve">  Плата за размещение отходов производства
</t>
  </si>
  <si>
    <t xml:space="preserve">  Плата за размещение твердых коммунальных отходов
</t>
  </si>
  <si>
    <t xml:space="preserve">  ДОХОДЫ ОТ ОКАЗАНИЯ ПЛАТНЫХ УСЛУГ И КОМПЕНСАЦИИ ЗАТРАТ ГОСУДАРСТВА
</t>
  </si>
  <si>
    <t xml:space="preserve">  Прочие доходы от оказания платных услуг (работ) получателями средств бюджетов муниципальных районов
</t>
  </si>
  <si>
    <t xml:space="preserve">  Доходы, поступающие в порядке возмещения расходов, понесенных в связи с эксплуатацией имущества муниципальных районов
</t>
  </si>
  <si>
    <t xml:space="preserve">  Прочие доходы от компенсации затрат бюджетов муниципальных районов
</t>
  </si>
  <si>
    <t xml:space="preserve">  ДОХОДЫ ОТ ПРОДАЖИ МАТЕРИАЛЬНЫХ И НЕМАТЕРИАЛЬНЫХ АКТИВОВ
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</si>
  <si>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</si>
  <si>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</si>
  <si>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</si>
  <si>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</si>
  <si>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</si>
  <si>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</si>
  <si>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</si>
  <si>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</si>
  <si>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</si>
  <si>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</si>
  <si>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</si>
  <si>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</si>
  <si>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</si>
  <si>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</si>
  <si>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</si>
  <si>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</si>
  <si>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ПРОЧИЕ НЕНАЛОГОВЫЕ ДОХОДЫ
</t>
  </si>
  <si>
    <t xml:space="preserve">  Невыясненные поступления, зачисляемые в бюджеты муниципальных районов
</t>
  </si>
  <si>
    <t xml:space="preserve">  Прочие неналоговые доходы бюджетов муниципальных районов
</t>
  </si>
  <si>
    <t xml:space="preserve">  БЕЗВОЗМЕЗДНЫЕ ПОСТУПЛЕНИЯ
</t>
  </si>
  <si>
    <t xml:space="preserve">  БЕЗВОЗМЕЗДНЫЕ ПОСТУПЛЕНИЯ ОТ ДРУГИХ БЮДЖЕТОВ БЮДЖЕТНОЙ СИСТЕМЫ РОССИЙСКОЙ ФЕДЕРАЦИИ
</t>
  </si>
  <si>
    <t xml:space="preserve">  Дотации бюджетам бюджетной системы Российской Федерации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</si>
  <si>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
</t>
  </si>
  <si>
    <t xml:space="preserve">  Дотации бюджетам муниципальных районов на поддержку мер по обеспечению сбалансированности бюджетов
</t>
  </si>
  <si>
    <t xml:space="preserve">  Субсидии бюджетам бюджетной системы Российской Федерации (межбюджетные субсидии)
</t>
  </si>
  <si>
    <t xml:space="preserve">  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</si>
  <si>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</si>
  <si>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</si>
  <si>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</si>
  <si>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Субсидии бюджетам муниципальных районов на реализацию мероприятий по обеспечению жильем молодых семей
</t>
  </si>
  <si>
    <t xml:space="preserve"> Субсидии бюджетам муниципальных районов на поддержку отрасли культуры
</t>
  </si>
  <si>
    <t xml:space="preserve">  Прочие субсидии бюджетам муниципальных районов
</t>
  </si>
  <si>
    <t xml:space="preserve">  Субвенции бюджетам бюджетной системы Российской Федерации
</t>
  </si>
  <si>
    <t xml:space="preserve">  Субвенции бюджетам муниципальных районов на выполнение передаваемых полномочий субъектов Российской Федерации
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</si>
  <si>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</si>
  <si>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</si>
  <si>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Субвенции бюджетам муниципальных районов на проведение Всероссийской переписи населения 2020 года
</t>
  </si>
  <si>
    <t xml:space="preserve">  Прочие субвенции бюджетам муниципальных районов
</t>
  </si>
  <si>
    <t xml:space="preserve">  Иные межбюджетные трансферты
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</si>
  <si>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</si>
  <si>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</si>
  <si>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Межбюджетные трансферты, передаваемые бюджетам муниципальных районов на создание виртуальных концертных залов
</t>
  </si>
  <si>
    <t xml:space="preserve">  Межбюджетные трансферты, передаваемые бюджетам муниципальных районов на создание модельных муниципальных библиотек
</t>
  </si>
  <si>
    <t xml:space="preserve">  Прочие межбюджетные трансферты, передаваемые бюджетам муниципальных районов
</t>
  </si>
  <si>
    <t xml:space="preserve">  ПРОЧИЕ БЕЗВОЗМЕЗДНЫЕ ПОСТУПЛЕНИЯ
</t>
  </si>
  <si>
    <t xml:space="preserve">  Прочие безвозмездные поступления в бюджеты муниципальных районов
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</si>
  <si>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</si>
  <si>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</si>
  <si>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 ВОЗВРАТ ОСТАТКОВ СУБСИДИЙ, СУБВЕНЦИЙ И ИНЫХ МЕЖБЮДЖЕТНЫХ ТРАНСФЕРТОВ, ИМЕЮЩИХ ЦЕЛЕВОЕ НАЗНАЧЕНИЕ, ПРОШЛЫХ ЛЕТ
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</si>
  <si>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</si>
  <si>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НАЛОГОВЫЕ И НЕНАЛОГОВЫЕ ДОХОДЫ
</t>
  </si>
  <si>
    <t xml:space="preserve">НАЛОГИ НА ПРИБЫЛЬ, ДОХОДЫ
</t>
  </si>
  <si>
    <t xml:space="preserve">Налог на доходы физических лиц
</t>
  </si>
  <si>
    <t xml:space="preserve">ШТРАФЫ, САНКЦИИ, ВОЗМЕЩЕНИЕ УЩЕРБА
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</si>
  <si>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</si>
  <si>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</si>
  <si>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Плата за выбросы загрязняющих веществ в атмосферный воздух стационарными объектами
</t>
  </si>
  <si>
    <t xml:space="preserve">  Налог, взимаемый в связи с применением патентной системы налогообложения, зачисляемый в бюджеты муниципальных районов
</t>
  </si>
  <si>
    <t>Наименование раздела, подраздела</t>
  </si>
  <si>
    <t>Раздел, подраздел</t>
  </si>
  <si>
    <t>Утверждено решением о бюджете на 2021 год      (уточненный)</t>
  </si>
  <si>
    <t>Процент исполнения бюджета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</si>
  <si>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</si>
  <si>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</si>
  <si>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</si>
  <si>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</si>
  <si>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</si>
  <si>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</si>
  <si>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</si>
  <si>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</si>
  <si>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</si>
  <si>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</si>
  <si>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</si>
  <si>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</si>
  <si>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</si>
  <si>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</si>
  <si>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</si>
  <si>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</si>
  <si>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</si>
  <si>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</si>
  <si>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</si>
  <si>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</si>
  <si>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</si>
  <si>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</si>
  <si>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</si>
  <si>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</si>
  <si>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</si>
  <si>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</si>
  <si>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</si>
  <si>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</si>
  <si>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</si>
  <si>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</si>
  <si>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</si>
  <si>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</si>
  <si>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</si>
  <si>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</si>
  <si>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</si>
  <si>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</si>
  <si>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</si>
  <si>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</si>
  <si>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</si>
  <si>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</si>
  <si>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</si>
  <si>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</si>
  <si>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</si>
  <si>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</si>
  <si>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</si>
  <si>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</si>
  <si>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</si>
  <si>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</si>
  <si>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</si>
  <si>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</si>
  <si>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</si>
  <si>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</si>
  <si>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</si>
  <si>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</si>
  <si>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</si>
  <si>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</si>
  <si>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</si>
  <si>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</si>
  <si>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</si>
  <si>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</si>
  <si>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</si>
  <si>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</si>
  <si>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</si>
  <si>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</si>
  <si>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</si>
  <si>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</si>
  <si>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</si>
  <si>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</si>
  <si>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</si>
  <si>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БЮДЖЕТА - ВСЕГО</t>
  </si>
  <si>
    <t>2. Расходы</t>
  </si>
  <si>
    <t xml:space="preserve"> 1. Доходы</t>
  </si>
  <si>
    <t>3. Источники финансирования дефицита бюджета</t>
  </si>
  <si>
    <t xml:space="preserve">Исполнено 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</si>
  <si>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</si>
  <si>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</si>
  <si>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</si>
  <si>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</si>
  <si>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</si>
  <si>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</si>
  <si>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</si>
  <si>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Исполнено 
за 9 месяцев          2021 года </t>
  </si>
  <si>
    <t>% исполне
ниия</t>
  </si>
  <si>
    <t xml:space="preserve">  Налог на доходы физических лиц с доходов, полученных физически
ми лицами в соответствии со статьей 228 Налогового кодекса Российской Федерации
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</si>
  <si>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
ность по найму на основании патента в соответствии со статьей 227.1 Налогового кодекса Российской Федерации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</si>
  <si>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
нию между бюджетами субъектов Российской Федерации и местными бюджетами с учетом установленных дифференцирован
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</si>
  <si>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дифференцирован-ных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</si>
  <si>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</si>
  <si>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</si>
  <si>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</si>
  <si>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</si>
  <si>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 Налог на доходы физических лиц с доходов, полученных от осуществления деятельности физическими лицами, зарегистрирован
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</si>
  <si>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Приложение к распоряжению администрации Пучежского муниципального района от  19 .10.2021 № 156 -р </t>
  </si>
</sst>
</file>

<file path=xl/styles.xml><?xml version="1.0" encoding="utf-8"?>
<styleSheet xmlns="http://schemas.openxmlformats.org/spreadsheetml/2006/main">
  <numFmts count="5">
    <numFmt numFmtId="164" formatCode="dd\.mm\.yyyy"/>
    <numFmt numFmtId="165" formatCode="0.0%"/>
    <numFmt numFmtId="166" formatCode="#,##0.0"/>
    <numFmt numFmtId="167" formatCode="0.0"/>
    <numFmt numFmtId="168" formatCode="###\ ###\ ###\ ###\ ##0.00"/>
  </numFmts>
  <fonts count="33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1">
    <border>
      <left/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2">
    <xf numFmtId="0" fontId="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1" fillId="0" borderId="7"/>
    <xf numFmtId="0" fontId="22" fillId="0" borderId="8">
      <alignment horizontal="left" wrapText="1" indent="1"/>
    </xf>
    <xf numFmtId="0" fontId="22" fillId="0" borderId="9">
      <alignment horizontal="left" wrapText="1"/>
    </xf>
    <xf numFmtId="0" fontId="22" fillId="0" borderId="9">
      <alignment horizontal="left" wrapText="1" indent="2"/>
    </xf>
    <xf numFmtId="0" fontId="23" fillId="0" borderId="10"/>
    <xf numFmtId="0" fontId="22" fillId="0" borderId="0">
      <alignment horizontal="center" wrapText="1"/>
    </xf>
    <xf numFmtId="49" fontId="22" fillId="0" borderId="7">
      <alignment horizontal="left"/>
    </xf>
    <xf numFmtId="49" fontId="22" fillId="0" borderId="11">
      <alignment horizontal="center" wrapText="1"/>
    </xf>
    <xf numFmtId="49" fontId="22" fillId="0" borderId="11">
      <alignment horizontal="center"/>
    </xf>
    <xf numFmtId="0" fontId="21" fillId="0" borderId="0">
      <alignment horizontal="center"/>
    </xf>
    <xf numFmtId="49" fontId="22" fillId="0" borderId="12">
      <alignment horizontal="center"/>
    </xf>
    <xf numFmtId="0" fontId="22" fillId="0" borderId="13">
      <alignment horizontal="left" wrapText="1" indent="1"/>
    </xf>
    <xf numFmtId="0" fontId="22" fillId="0" borderId="14">
      <alignment horizontal="left" wrapText="1"/>
    </xf>
    <xf numFmtId="0" fontId="22" fillId="0" borderId="14">
      <alignment horizontal="left" wrapText="1" indent="2"/>
    </xf>
    <xf numFmtId="0" fontId="23" fillId="0" borderId="15"/>
    <xf numFmtId="0" fontId="23" fillId="0" borderId="16"/>
    <xf numFmtId="0" fontId="21" fillId="0" borderId="17">
      <alignment horizontal="center" vertical="center" textRotation="90" wrapText="1"/>
    </xf>
    <xf numFmtId="0" fontId="21" fillId="0" borderId="10">
      <alignment horizontal="center" vertical="center" textRotation="90" wrapText="1"/>
    </xf>
    <xf numFmtId="0" fontId="22" fillId="0" borderId="0">
      <alignment vertical="center"/>
    </xf>
    <xf numFmtId="0" fontId="21" fillId="0" borderId="7">
      <alignment horizontal="center" vertical="center" textRotation="90" wrapText="1"/>
    </xf>
    <xf numFmtId="0" fontId="21" fillId="0" borderId="10">
      <alignment horizontal="center" vertical="center" textRotation="90"/>
    </xf>
    <xf numFmtId="0" fontId="21" fillId="0" borderId="7">
      <alignment horizontal="center" vertical="center" textRotation="90"/>
    </xf>
    <xf numFmtId="0" fontId="21" fillId="0" borderId="17">
      <alignment horizontal="center" vertical="center" textRotation="90"/>
    </xf>
    <xf numFmtId="0" fontId="21" fillId="0" borderId="18">
      <alignment horizontal="center" vertical="center" textRotation="90"/>
    </xf>
    <xf numFmtId="0" fontId="24" fillId="0" borderId="7">
      <alignment wrapText="1"/>
    </xf>
    <xf numFmtId="0" fontId="24" fillId="0" borderId="10">
      <alignment wrapText="1"/>
    </xf>
    <xf numFmtId="0" fontId="22" fillId="0" borderId="18">
      <alignment horizontal="center" vertical="top" wrapText="1"/>
    </xf>
    <xf numFmtId="0" fontId="21" fillId="0" borderId="19"/>
    <xf numFmtId="49" fontId="25" fillId="0" borderId="20">
      <alignment horizontal="left" vertical="center" wrapText="1"/>
    </xf>
    <xf numFmtId="49" fontId="22" fillId="0" borderId="21">
      <alignment horizontal="left" vertical="center" wrapText="1" indent="2"/>
    </xf>
    <xf numFmtId="49" fontId="22" fillId="0" borderId="22">
      <alignment horizontal="left" vertical="center" wrapText="1" indent="3"/>
    </xf>
    <xf numFmtId="49" fontId="22" fillId="0" borderId="20">
      <alignment horizontal="left" vertical="center" wrapText="1" indent="3"/>
    </xf>
    <xf numFmtId="49" fontId="22" fillId="0" borderId="23">
      <alignment horizontal="left" vertical="center" wrapText="1" indent="3"/>
    </xf>
    <xf numFmtId="0" fontId="25" fillId="0" borderId="19">
      <alignment horizontal="left" vertical="center" wrapText="1"/>
    </xf>
    <xf numFmtId="49" fontId="22" fillId="0" borderId="10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7">
      <alignment horizontal="left" vertical="center" wrapText="1" indent="3"/>
    </xf>
    <xf numFmtId="49" fontId="25" fillId="0" borderId="19">
      <alignment horizontal="left" vertical="center" wrapText="1"/>
    </xf>
    <xf numFmtId="0" fontId="22" fillId="0" borderId="20">
      <alignment horizontal="left" vertical="center" wrapText="1"/>
    </xf>
    <xf numFmtId="0" fontId="22" fillId="0" borderId="23">
      <alignment horizontal="left" vertical="center" wrapText="1"/>
    </xf>
    <xf numFmtId="49" fontId="22" fillId="0" borderId="20">
      <alignment horizontal="left" vertical="center" wrapText="1"/>
    </xf>
    <xf numFmtId="49" fontId="22" fillId="0" borderId="23">
      <alignment horizontal="left" vertical="center" wrapText="1"/>
    </xf>
    <xf numFmtId="49" fontId="21" fillId="0" borderId="24">
      <alignment horizontal="center"/>
    </xf>
    <xf numFmtId="49" fontId="21" fillId="0" borderId="25">
      <alignment horizontal="center" vertical="center" wrapText="1"/>
    </xf>
    <xf numFmtId="49" fontId="22" fillId="0" borderId="26">
      <alignment horizontal="center" vertical="center" wrapText="1"/>
    </xf>
    <xf numFmtId="49" fontId="22" fillId="0" borderId="11">
      <alignment horizontal="center" vertical="center" wrapText="1"/>
    </xf>
    <xf numFmtId="49" fontId="22" fillId="0" borderId="25">
      <alignment horizontal="center" vertical="center" wrapText="1"/>
    </xf>
    <xf numFmtId="49" fontId="22" fillId="0" borderId="27">
      <alignment horizontal="center" vertical="center" wrapText="1"/>
    </xf>
    <xf numFmtId="49" fontId="22" fillId="0" borderId="28">
      <alignment horizontal="center" vertical="center" wrapText="1"/>
    </xf>
    <xf numFmtId="49" fontId="22" fillId="0" borderId="0">
      <alignment horizontal="center" vertical="center" wrapText="1"/>
    </xf>
    <xf numFmtId="49" fontId="22" fillId="0" borderId="7">
      <alignment horizontal="center" vertical="center" wrapText="1"/>
    </xf>
    <xf numFmtId="49" fontId="21" fillId="0" borderId="24">
      <alignment horizontal="center" vertical="center" wrapText="1"/>
    </xf>
    <xf numFmtId="0" fontId="21" fillId="0" borderId="24">
      <alignment horizontal="center" vertical="center"/>
    </xf>
    <xf numFmtId="0" fontId="22" fillId="0" borderId="26">
      <alignment horizontal="center" vertical="center"/>
    </xf>
    <xf numFmtId="0" fontId="22" fillId="0" borderId="11">
      <alignment horizontal="center" vertical="center"/>
    </xf>
    <xf numFmtId="0" fontId="22" fillId="0" borderId="25">
      <alignment horizontal="center" vertical="center"/>
    </xf>
    <xf numFmtId="0" fontId="21" fillId="0" borderId="25">
      <alignment horizontal="center" vertical="center"/>
    </xf>
    <xf numFmtId="0" fontId="22" fillId="0" borderId="27">
      <alignment horizontal="center" vertical="center"/>
    </xf>
    <xf numFmtId="49" fontId="21" fillId="0" borderId="24">
      <alignment horizontal="center" vertical="center"/>
    </xf>
    <xf numFmtId="49" fontId="22" fillId="0" borderId="26">
      <alignment horizontal="center" vertical="center"/>
    </xf>
    <xf numFmtId="49" fontId="22" fillId="0" borderId="11">
      <alignment horizontal="center" vertical="center"/>
    </xf>
    <xf numFmtId="49" fontId="22" fillId="0" borderId="25">
      <alignment horizontal="center" vertical="center"/>
    </xf>
    <xf numFmtId="49" fontId="22" fillId="0" borderId="27">
      <alignment horizontal="center" vertical="center"/>
    </xf>
    <xf numFmtId="49" fontId="22" fillId="0" borderId="18">
      <alignment horizontal="center" vertical="top" wrapText="1"/>
    </xf>
    <xf numFmtId="0" fontId="22" fillId="0" borderId="15"/>
    <xf numFmtId="4" fontId="22" fillId="0" borderId="29">
      <alignment horizontal="right"/>
    </xf>
    <xf numFmtId="4" fontId="22" fillId="0" borderId="28">
      <alignment horizontal="right"/>
    </xf>
    <xf numFmtId="4" fontId="22" fillId="0" borderId="0">
      <alignment horizontal="right" shrinkToFit="1"/>
    </xf>
    <xf numFmtId="4" fontId="22" fillId="0" borderId="7">
      <alignment horizontal="right"/>
    </xf>
    <xf numFmtId="49" fontId="22" fillId="0" borderId="7">
      <alignment horizontal="center" wrapText="1"/>
    </xf>
    <xf numFmtId="0" fontId="22" fillId="0" borderId="10">
      <alignment horizontal="center"/>
    </xf>
    <xf numFmtId="0" fontId="26" fillId="0" borderId="7"/>
    <xf numFmtId="0" fontId="26" fillId="0" borderId="10"/>
    <xf numFmtId="0" fontId="22" fillId="0" borderId="7">
      <alignment horizontal="center"/>
    </xf>
    <xf numFmtId="49" fontId="22" fillId="0" borderId="10">
      <alignment horizontal="center"/>
    </xf>
    <xf numFmtId="49" fontId="22" fillId="0" borderId="0">
      <alignment horizontal="left"/>
    </xf>
    <xf numFmtId="4" fontId="22" fillId="0" borderId="15">
      <alignment horizontal="right"/>
    </xf>
    <xf numFmtId="0" fontId="22" fillId="0" borderId="18">
      <alignment horizontal="center" vertical="top"/>
    </xf>
    <xf numFmtId="4" fontId="22" fillId="0" borderId="16">
      <alignment horizontal="right"/>
    </xf>
    <xf numFmtId="4" fontId="22" fillId="0" borderId="30">
      <alignment horizontal="right"/>
    </xf>
    <xf numFmtId="0" fontId="22" fillId="0" borderId="16"/>
    <xf numFmtId="0" fontId="24" fillId="0" borderId="18">
      <alignment wrapText="1"/>
    </xf>
    <xf numFmtId="0" fontId="20" fillId="0" borderId="31"/>
    <xf numFmtId="0" fontId="23" fillId="5" borderId="0"/>
    <xf numFmtId="0" fontId="21" fillId="0" borderId="0"/>
    <xf numFmtId="0" fontId="27" fillId="0" borderId="0"/>
    <xf numFmtId="0" fontId="22" fillId="0" borderId="0">
      <alignment horizontal="left"/>
    </xf>
    <xf numFmtId="0" fontId="22" fillId="0" borderId="0"/>
    <xf numFmtId="0" fontId="20" fillId="0" borderId="0"/>
    <xf numFmtId="0" fontId="23" fillId="0" borderId="0"/>
    <xf numFmtId="49" fontId="22" fillId="0" borderId="18">
      <alignment horizontal="center" vertical="center" wrapText="1"/>
    </xf>
    <xf numFmtId="0" fontId="22" fillId="0" borderId="32">
      <alignment horizontal="left" wrapText="1"/>
    </xf>
    <xf numFmtId="0" fontId="22" fillId="0" borderId="9">
      <alignment horizontal="left" wrapText="1" indent="1"/>
    </xf>
    <xf numFmtId="0" fontId="22" fillId="0" borderId="33">
      <alignment horizontal="left" wrapText="1" indent="2"/>
    </xf>
    <xf numFmtId="0" fontId="20" fillId="0" borderId="0"/>
    <xf numFmtId="0" fontId="28" fillId="0" borderId="0">
      <alignment horizontal="center" vertical="top"/>
    </xf>
    <xf numFmtId="0" fontId="22" fillId="0" borderId="10">
      <alignment horizontal="left"/>
    </xf>
    <xf numFmtId="49" fontId="22" fillId="0" borderId="24">
      <alignment horizontal="center" wrapText="1"/>
    </xf>
    <xf numFmtId="49" fontId="22" fillId="0" borderId="26">
      <alignment horizontal="center" wrapText="1"/>
    </xf>
    <xf numFmtId="49" fontId="22" fillId="0" borderId="25">
      <alignment horizontal="center"/>
    </xf>
    <xf numFmtId="0" fontId="22" fillId="0" borderId="28"/>
    <xf numFmtId="49" fontId="22" fillId="0" borderId="10"/>
    <xf numFmtId="49" fontId="22" fillId="0" borderId="0"/>
    <xf numFmtId="49" fontId="22" fillId="0" borderId="34">
      <alignment horizontal="center"/>
    </xf>
    <xf numFmtId="49" fontId="22" fillId="0" borderId="15">
      <alignment horizontal="center"/>
    </xf>
    <xf numFmtId="49" fontId="22" fillId="0" borderId="18">
      <alignment horizontal="center"/>
    </xf>
    <xf numFmtId="49" fontId="22" fillId="0" borderId="29">
      <alignment horizontal="center" vertical="center" wrapText="1"/>
    </xf>
    <xf numFmtId="4" fontId="22" fillId="0" borderId="18">
      <alignment horizontal="right"/>
    </xf>
    <xf numFmtId="4" fontId="29" fillId="0" borderId="18">
      <alignment horizontal="right" shrinkToFit="1"/>
    </xf>
    <xf numFmtId="0" fontId="22" fillId="6" borderId="0"/>
    <xf numFmtId="0" fontId="30" fillId="0" borderId="0">
      <alignment horizontal="center" wrapText="1"/>
    </xf>
    <xf numFmtId="0" fontId="22" fillId="0" borderId="0">
      <alignment horizontal="center"/>
    </xf>
    <xf numFmtId="0" fontId="22" fillId="0" borderId="7">
      <alignment wrapText="1"/>
    </xf>
    <xf numFmtId="0" fontId="22" fillId="0" borderId="35">
      <alignment wrapText="1"/>
    </xf>
    <xf numFmtId="0" fontId="31" fillId="0" borderId="36"/>
    <xf numFmtId="49" fontId="32" fillId="0" borderId="37">
      <alignment horizontal="right"/>
    </xf>
    <xf numFmtId="0" fontId="22" fillId="0" borderId="37">
      <alignment horizontal="right"/>
    </xf>
    <xf numFmtId="0" fontId="31" fillId="0" borderId="7"/>
    <xf numFmtId="0" fontId="20" fillId="0" borderId="28"/>
    <xf numFmtId="0" fontId="22" fillId="0" borderId="29">
      <alignment horizontal="center"/>
    </xf>
    <xf numFmtId="49" fontId="23" fillId="0" borderId="38">
      <alignment horizontal="center"/>
    </xf>
    <xf numFmtId="164" fontId="22" fillId="0" borderId="39">
      <alignment horizontal="center"/>
    </xf>
    <xf numFmtId="0" fontId="22" fillId="0" borderId="40">
      <alignment horizontal="center"/>
    </xf>
    <xf numFmtId="49" fontId="22" fillId="0" borderId="41">
      <alignment horizontal="center"/>
    </xf>
    <xf numFmtId="49" fontId="22" fillId="0" borderId="39">
      <alignment horizontal="center"/>
    </xf>
    <xf numFmtId="0" fontId="22" fillId="0" borderId="39">
      <alignment horizontal="center"/>
    </xf>
    <xf numFmtId="49" fontId="22" fillId="0" borderId="42">
      <alignment horizontal="center"/>
    </xf>
    <xf numFmtId="0" fontId="31" fillId="0" borderId="0"/>
    <xf numFmtId="0" fontId="23" fillId="0" borderId="43"/>
    <xf numFmtId="0" fontId="23" fillId="0" borderId="31"/>
    <xf numFmtId="4" fontId="22" fillId="0" borderId="33">
      <alignment horizontal="right"/>
    </xf>
    <xf numFmtId="49" fontId="22" fillId="0" borderId="16">
      <alignment horizontal="center"/>
    </xf>
    <xf numFmtId="0" fontId="22" fillId="0" borderId="44">
      <alignment horizontal="left" wrapText="1"/>
    </xf>
    <xf numFmtId="0" fontId="22" fillId="0" borderId="14">
      <alignment horizontal="left" wrapText="1" indent="1"/>
    </xf>
    <xf numFmtId="0" fontId="22" fillId="0" borderId="45">
      <alignment horizontal="left" wrapText="1" indent="2"/>
    </xf>
    <xf numFmtId="0" fontId="22" fillId="6" borderId="28"/>
    <xf numFmtId="0" fontId="30" fillId="0" borderId="0">
      <alignment horizontal="left" wrapText="1"/>
    </xf>
    <xf numFmtId="49" fontId="23" fillId="0" borderId="0"/>
    <xf numFmtId="0" fontId="22" fillId="0" borderId="0">
      <alignment horizontal="right"/>
    </xf>
    <xf numFmtId="49" fontId="22" fillId="0" borderId="0">
      <alignment horizontal="right"/>
    </xf>
    <xf numFmtId="0" fontId="22" fillId="0" borderId="0">
      <alignment horizontal="left" wrapText="1"/>
    </xf>
    <xf numFmtId="0" fontId="22" fillId="0" borderId="7">
      <alignment horizontal="left"/>
    </xf>
    <xf numFmtId="0" fontId="22" fillId="0" borderId="8">
      <alignment horizontal="left" wrapText="1"/>
    </xf>
    <xf numFmtId="0" fontId="22" fillId="0" borderId="35"/>
    <xf numFmtId="0" fontId="21" fillId="0" borderId="45">
      <alignment horizontal="left" wrapText="1"/>
    </xf>
    <xf numFmtId="49" fontId="22" fillId="0" borderId="0">
      <alignment horizontal="center" wrapText="1"/>
    </xf>
    <xf numFmtId="49" fontId="22" fillId="0" borderId="25">
      <alignment horizontal="center" wrapText="1"/>
    </xf>
    <xf numFmtId="0" fontId="22" fillId="0" borderId="46"/>
    <xf numFmtId="0" fontId="22" fillId="0" borderId="47">
      <alignment horizontal="center" wrapText="1"/>
    </xf>
    <xf numFmtId="0" fontId="23" fillId="0" borderId="28"/>
    <xf numFmtId="49" fontId="22" fillId="0" borderId="0">
      <alignment horizontal="center"/>
    </xf>
    <xf numFmtId="49" fontId="22" fillId="0" borderId="34">
      <alignment horizontal="center" wrapText="1"/>
    </xf>
    <xf numFmtId="49" fontId="22" fillId="0" borderId="48">
      <alignment horizontal="center" wrapText="1"/>
    </xf>
    <xf numFmtId="49" fontId="22" fillId="0" borderId="7"/>
    <xf numFmtId="4" fontId="22" fillId="0" borderId="12">
      <alignment horizontal="right"/>
    </xf>
    <xf numFmtId="4" fontId="22" fillId="0" borderId="34">
      <alignment horizontal="right"/>
    </xf>
    <xf numFmtId="4" fontId="22" fillId="0" borderId="49">
      <alignment horizontal="right"/>
    </xf>
    <xf numFmtId="49" fontId="22" fillId="0" borderId="33">
      <alignment horizontal="center"/>
    </xf>
    <xf numFmtId="4" fontId="22" fillId="0" borderId="50">
      <alignment horizontal="right"/>
    </xf>
    <xf numFmtId="0" fontId="22" fillId="0" borderId="13">
      <alignment horizontal="left" wrapText="1"/>
    </xf>
    <xf numFmtId="0" fontId="21" fillId="0" borderId="39">
      <alignment horizontal="left" wrapText="1"/>
    </xf>
    <xf numFmtId="0" fontId="22" fillId="0" borderId="7"/>
    <xf numFmtId="0" fontId="23" fillId="0" borderId="7"/>
    <xf numFmtId="0" fontId="8" fillId="0" borderId="0"/>
    <xf numFmtId="0" fontId="15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23" fillId="0" borderId="0" xfId="95" applyNumberFormat="1" applyProtection="1"/>
    <xf numFmtId="0" fontId="23" fillId="0" borderId="31" xfId="135" applyNumberFormat="1" applyProtection="1"/>
    <xf numFmtId="0" fontId="23" fillId="0" borderId="0" xfId="134" applyNumberFormat="1" applyBorder="1" applyProtection="1"/>
    <xf numFmtId="0" fontId="3" fillId="0" borderId="33" xfId="99" applyNumberFormat="1" applyFont="1" applyAlignment="1" applyProtection="1">
      <alignment horizontal="left" vertical="top" wrapText="1"/>
    </xf>
    <xf numFmtId="0" fontId="4" fillId="0" borderId="0" xfId="90" applyNumberFormat="1" applyFont="1" applyAlignment="1" applyProtection="1">
      <alignment horizontal="left" vertical="top" wrapText="1"/>
    </xf>
    <xf numFmtId="0" fontId="3" fillId="0" borderId="0" xfId="95" applyNumberFormat="1" applyFont="1" applyAlignment="1" applyProtection="1">
      <alignment horizontal="left" vertical="top" wrapText="1"/>
    </xf>
    <xf numFmtId="0" fontId="4" fillId="0" borderId="33" xfId="99" applyNumberFormat="1" applyFont="1" applyAlignment="1" applyProtection="1">
      <alignment horizontal="left" vertical="top" wrapText="1"/>
    </xf>
    <xf numFmtId="0" fontId="3" fillId="0" borderId="0" xfId="93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2" borderId="9" xfId="98" applyNumberFormat="1" applyFont="1" applyFill="1" applyAlignment="1" applyProtection="1">
      <alignment horizontal="left" vertical="top" wrapText="1"/>
    </xf>
    <xf numFmtId="0" fontId="4" fillId="2" borderId="33" xfId="99" applyNumberFormat="1" applyFont="1" applyFill="1" applyAlignment="1" applyProtection="1">
      <alignment horizontal="center" vertical="top" wrapText="1"/>
    </xf>
    <xf numFmtId="0" fontId="6" fillId="2" borderId="1" xfId="97" applyNumberFormat="1" applyFont="1" applyFill="1" applyBorder="1" applyAlignment="1" applyProtection="1">
      <alignment horizontal="left" vertical="top" wrapText="1"/>
    </xf>
    <xf numFmtId="0" fontId="4" fillId="2" borderId="33" xfId="99" applyNumberFormat="1" applyFont="1" applyFill="1" applyAlignment="1" applyProtection="1">
      <alignment horizontal="center" vertical="center" wrapText="1"/>
    </xf>
    <xf numFmtId="0" fontId="2" fillId="0" borderId="28" xfId="106" applyNumberFormat="1" applyFont="1" applyAlignment="1" applyProtection="1">
      <alignment horizontal="center" vertical="center"/>
    </xf>
    <xf numFmtId="0" fontId="2" fillId="6" borderId="0" xfId="115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169" applyFont="1" applyBorder="1"/>
    <xf numFmtId="0" fontId="10" fillId="3" borderId="4" xfId="169" applyFont="1" applyFill="1" applyBorder="1" applyAlignment="1">
      <alignment horizontal="center" vertical="center" wrapText="1"/>
    </xf>
    <xf numFmtId="4" fontId="11" fillId="0" borderId="4" xfId="169" applyNumberFormat="1" applyFont="1" applyBorder="1" applyAlignment="1">
      <alignment horizontal="center" vertical="center" wrapText="1"/>
    </xf>
    <xf numFmtId="0" fontId="11" fillId="4" borderId="4" xfId="169" applyFont="1" applyFill="1" applyBorder="1" applyAlignment="1">
      <alignment horizontal="left" vertical="center" wrapText="1"/>
    </xf>
    <xf numFmtId="0" fontId="11" fillId="4" borderId="4" xfId="169" applyFont="1" applyFill="1" applyBorder="1" applyAlignment="1">
      <alignment horizontal="center" vertical="center" wrapText="1"/>
    </xf>
    <xf numFmtId="4" fontId="11" fillId="4" borderId="4" xfId="169" applyNumberFormat="1" applyFont="1" applyFill="1" applyBorder="1" applyAlignment="1">
      <alignment horizontal="center" vertical="center" wrapText="1"/>
    </xf>
    <xf numFmtId="166" fontId="10" fillId="4" borderId="4" xfId="169" applyNumberFormat="1" applyFont="1" applyFill="1" applyBorder="1" applyAlignment="1">
      <alignment horizontal="center" vertical="center"/>
    </xf>
    <xf numFmtId="167" fontId="10" fillId="0" borderId="0" xfId="169" applyNumberFormat="1" applyFont="1" applyBorder="1"/>
    <xf numFmtId="0" fontId="11" fillId="0" borderId="4" xfId="169" applyFont="1" applyFill="1" applyBorder="1" applyAlignment="1">
      <alignment horizontal="left" vertical="center" wrapText="1"/>
    </xf>
    <xf numFmtId="0" fontId="11" fillId="0" borderId="4" xfId="169" applyFont="1" applyFill="1" applyBorder="1" applyAlignment="1">
      <alignment horizontal="center" vertical="center" wrapText="1"/>
    </xf>
    <xf numFmtId="168" fontId="6" fillId="0" borderId="4" xfId="169" applyNumberFormat="1" applyFont="1" applyFill="1" applyBorder="1" applyAlignment="1">
      <alignment horizontal="center" vertical="center" wrapText="1"/>
    </xf>
    <xf numFmtId="166" fontId="10" fillId="0" borderId="4" xfId="169" applyNumberFormat="1" applyFont="1" applyBorder="1" applyAlignment="1">
      <alignment horizontal="center" vertical="center"/>
    </xf>
    <xf numFmtId="49" fontId="11" fillId="0" borderId="4" xfId="169" applyNumberFormat="1" applyFont="1" applyFill="1" applyBorder="1" applyAlignment="1">
      <alignment horizontal="center" vertical="center" wrapText="1"/>
    </xf>
    <xf numFmtId="166" fontId="10" fillId="0" borderId="5" xfId="169" applyNumberFormat="1" applyFont="1" applyBorder="1" applyAlignment="1">
      <alignment horizontal="center" vertical="center"/>
    </xf>
    <xf numFmtId="0" fontId="10" fillId="0" borderId="0" xfId="169" applyFont="1" applyFill="1" applyBorder="1"/>
    <xf numFmtId="0" fontId="11" fillId="0" borderId="5" xfId="169" applyFont="1" applyFill="1" applyBorder="1" applyAlignment="1">
      <alignment horizontal="left" vertical="center" wrapText="1"/>
    </xf>
    <xf numFmtId="0" fontId="11" fillId="0" borderId="5" xfId="169" applyFont="1" applyFill="1" applyBorder="1" applyAlignment="1">
      <alignment horizontal="center" vertical="center" wrapText="1"/>
    </xf>
    <xf numFmtId="4" fontId="6" fillId="0" borderId="2" xfId="114" applyNumberFormat="1" applyFont="1" applyBorder="1" applyAlignment="1" applyProtection="1">
      <alignment horizontal="center" shrinkToFit="1"/>
    </xf>
    <xf numFmtId="0" fontId="12" fillId="4" borderId="4" xfId="169" applyFont="1" applyFill="1" applyBorder="1" applyAlignment="1">
      <alignment horizontal="left" vertical="center" wrapText="1"/>
    </xf>
    <xf numFmtId="0" fontId="12" fillId="4" borderId="4" xfId="169" applyFont="1" applyFill="1" applyBorder="1" applyAlignment="1">
      <alignment horizontal="center" vertical="center" wrapText="1"/>
    </xf>
    <xf numFmtId="4" fontId="12" fillId="4" borderId="4" xfId="169" applyNumberFormat="1" applyFont="1" applyFill="1" applyBorder="1" applyAlignment="1">
      <alignment horizontal="center" vertical="center" wrapText="1"/>
    </xf>
    <xf numFmtId="166" fontId="13" fillId="4" borderId="4" xfId="169" applyNumberFormat="1" applyFont="1" applyFill="1" applyBorder="1" applyAlignment="1">
      <alignment horizontal="center" vertical="center"/>
    </xf>
    <xf numFmtId="0" fontId="13" fillId="0" borderId="0" xfId="169" applyFont="1" applyBorder="1"/>
    <xf numFmtId="0" fontId="10" fillId="0" borderId="0" xfId="169" applyFont="1" applyBorder="1" applyAlignment="1">
      <alignment horizontal="center"/>
    </xf>
    <xf numFmtId="0" fontId="17" fillId="0" borderId="0" xfId="170" applyFont="1"/>
    <xf numFmtId="49" fontId="16" fillId="0" borderId="3" xfId="170" applyNumberFormat="1" applyFont="1" applyFill="1" applyBorder="1" applyAlignment="1">
      <alignment horizontal="center" vertical="center" wrapText="1"/>
    </xf>
    <xf numFmtId="49" fontId="17" fillId="0" borderId="3" xfId="170" applyNumberFormat="1" applyFont="1" applyFill="1" applyBorder="1" applyAlignment="1">
      <alignment horizontal="left" wrapText="1"/>
    </xf>
    <xf numFmtId="4" fontId="18" fillId="0" borderId="3" xfId="170" applyNumberFormat="1" applyFont="1" applyFill="1" applyBorder="1" applyAlignment="1">
      <alignment horizontal="right"/>
    </xf>
    <xf numFmtId="4" fontId="17" fillId="0" borderId="0" xfId="170" applyNumberFormat="1" applyFont="1"/>
    <xf numFmtId="0" fontId="17" fillId="0" borderId="0" xfId="170" applyFont="1" applyFill="1"/>
    <xf numFmtId="49" fontId="17" fillId="4" borderId="3" xfId="170" applyNumberFormat="1" applyFont="1" applyFill="1" applyBorder="1" applyAlignment="1">
      <alignment horizontal="left" wrapText="1"/>
    </xf>
    <xf numFmtId="4" fontId="18" fillId="4" borderId="3" xfId="170" applyNumberFormat="1" applyFont="1" applyFill="1" applyBorder="1" applyAlignment="1">
      <alignment horizontal="right"/>
    </xf>
    <xf numFmtId="49" fontId="3" fillId="2" borderId="15" xfId="110" applyNumberFormat="1" applyFont="1" applyFill="1" applyAlignment="1" applyProtection="1">
      <alignment horizontal="center" vertical="center"/>
    </xf>
    <xf numFmtId="49" fontId="3" fillId="2" borderId="2" xfId="109" applyNumberFormat="1" applyFont="1" applyFill="1" applyBorder="1" applyAlignment="1" applyProtection="1">
      <alignment horizontal="center" vertical="center"/>
    </xf>
    <xf numFmtId="49" fontId="4" fillId="2" borderId="18" xfId="111" applyNumberFormat="1" applyFont="1" applyFill="1" applyAlignment="1" applyProtection="1">
      <alignment horizontal="center" vertical="center"/>
    </xf>
    <xf numFmtId="49" fontId="3" fillId="0" borderId="18" xfId="111" applyNumberFormat="1" applyFont="1" applyAlignment="1" applyProtection="1">
      <alignment horizontal="center" vertical="center"/>
    </xf>
    <xf numFmtId="49" fontId="4" fillId="0" borderId="18" xfId="111" applyNumberFormat="1" applyFont="1" applyAlignment="1" applyProtection="1">
      <alignment horizontal="center" vertical="center"/>
    </xf>
    <xf numFmtId="49" fontId="6" fillId="0" borderId="4" xfId="96" applyNumberFormat="1" applyFont="1" applyBorder="1" applyAlignment="1" applyProtection="1">
      <alignment horizontal="center" vertical="center" wrapText="1"/>
    </xf>
    <xf numFmtId="4" fontId="19" fillId="2" borderId="2" xfId="113" applyNumberFormat="1" applyFont="1" applyFill="1" applyBorder="1" applyAlignment="1" applyProtection="1">
      <alignment horizontal="center" vertical="center"/>
    </xf>
    <xf numFmtId="165" fontId="19" fillId="2" borderId="3" xfId="171" applyNumberFormat="1" applyFont="1" applyFill="1" applyBorder="1" applyAlignment="1" applyProtection="1">
      <alignment horizontal="center" vertical="center"/>
    </xf>
    <xf numFmtId="49" fontId="6" fillId="2" borderId="15" xfId="110" applyNumberFormat="1" applyFont="1" applyFill="1" applyAlignment="1" applyProtection="1">
      <alignment horizontal="center" vertical="center"/>
    </xf>
    <xf numFmtId="4" fontId="19" fillId="2" borderId="18" xfId="113" applyNumberFormat="1" applyFont="1" applyFill="1" applyAlignment="1" applyProtection="1">
      <alignment horizontal="center" vertical="center"/>
    </xf>
    <xf numFmtId="4" fontId="6" fillId="0" borderId="18" xfId="113" applyNumberFormat="1" applyFont="1" applyAlignment="1" applyProtection="1">
      <alignment horizontal="center" vertical="center"/>
    </xf>
    <xf numFmtId="165" fontId="6" fillId="0" borderId="3" xfId="171" applyNumberFormat="1" applyFont="1" applyBorder="1" applyAlignment="1" applyProtection="1">
      <alignment horizontal="center" vertical="center"/>
    </xf>
    <xf numFmtId="4" fontId="19" fillId="0" borderId="18" xfId="113" applyNumberFormat="1" applyFont="1" applyAlignment="1" applyProtection="1">
      <alignment horizontal="center" vertical="center"/>
    </xf>
    <xf numFmtId="165" fontId="19" fillId="0" borderId="3" xfId="171" applyNumberFormat="1" applyFont="1" applyBorder="1" applyAlignment="1" applyProtection="1">
      <alignment horizontal="center" vertical="center"/>
    </xf>
    <xf numFmtId="0" fontId="2" fillId="0" borderId="28" xfId="106" applyNumberFormat="1" applyFont="1" applyAlignment="1" applyProtection="1">
      <alignment vertical="center"/>
    </xf>
    <xf numFmtId="0" fontId="2" fillId="0" borderId="0" xfId="93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9" fillId="2" borderId="33" xfId="99" applyNumberFormat="1" applyFont="1" applyFill="1" applyAlignment="1" applyProtection="1">
      <alignment horizontal="center" vertical="top" wrapText="1"/>
    </xf>
    <xf numFmtId="0" fontId="3" fillId="0" borderId="33" xfId="99" applyNumberFormat="1" applyFont="1" applyAlignment="1" applyProtection="1">
      <alignment horizontal="left" vertical="justify" wrapText="1"/>
    </xf>
    <xf numFmtId="0" fontId="14" fillId="0" borderId="6" xfId="90" applyNumberFormat="1" applyFont="1" applyBorder="1" applyAlignment="1" applyProtection="1">
      <alignment horizontal="center" vertical="top" wrapText="1"/>
    </xf>
    <xf numFmtId="0" fontId="3" fillId="0" borderId="0" xfId="95" applyNumberFormat="1" applyFont="1" applyAlignment="1" applyProtection="1">
      <alignment horizontal="center" vertical="center" wrapText="1"/>
    </xf>
    <xf numFmtId="0" fontId="9" fillId="3" borderId="6" xfId="169" applyFont="1" applyFill="1" applyBorder="1" applyAlignment="1">
      <alignment horizontal="center" vertical="center" wrapText="1"/>
    </xf>
    <xf numFmtId="0" fontId="16" fillId="0" borderId="0" xfId="170" applyFont="1"/>
    <xf numFmtId="0" fontId="17" fillId="0" borderId="0" xfId="170" applyFont="1"/>
    <xf numFmtId="0" fontId="16" fillId="0" borderId="0" xfId="170" applyFont="1" applyAlignment="1">
      <alignment horizontal="center"/>
    </xf>
    <xf numFmtId="0" fontId="17" fillId="0" borderId="0" xfId="170" applyFont="1" applyAlignment="1">
      <alignment horizontal="center"/>
    </xf>
  </cellXfs>
  <cellStyles count="172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5 2" xfId="114"/>
    <cellStyle name="xl46" xfId="115"/>
    <cellStyle name="xl47" xfId="116"/>
    <cellStyle name="xl48" xfId="117"/>
    <cellStyle name="xl49" xfId="118"/>
    <cellStyle name="xl50" xfId="119"/>
    <cellStyle name="xl51" xfId="120"/>
    <cellStyle name="xl52" xfId="121"/>
    <cellStyle name="xl53" xfId="122"/>
    <cellStyle name="xl54" xfId="123"/>
    <cellStyle name="xl55" xfId="124"/>
    <cellStyle name="xl56" xfId="125"/>
    <cellStyle name="xl57" xfId="126"/>
    <cellStyle name="xl58" xfId="127"/>
    <cellStyle name="xl59" xfId="128"/>
    <cellStyle name="xl60" xfId="129"/>
    <cellStyle name="xl61" xfId="130"/>
    <cellStyle name="xl62" xfId="131"/>
    <cellStyle name="xl63" xfId="132"/>
    <cellStyle name="xl64" xfId="133"/>
    <cellStyle name="xl65" xfId="134"/>
    <cellStyle name="xl66" xfId="135"/>
    <cellStyle name="xl67" xfId="136"/>
    <cellStyle name="xl68" xfId="137"/>
    <cellStyle name="xl69" xfId="138"/>
    <cellStyle name="xl70" xfId="139"/>
    <cellStyle name="xl71" xfId="140"/>
    <cellStyle name="xl72" xfId="141"/>
    <cellStyle name="xl73" xfId="142"/>
    <cellStyle name="xl74" xfId="143"/>
    <cellStyle name="xl75" xfId="144"/>
    <cellStyle name="xl76" xfId="145"/>
    <cellStyle name="xl77" xfId="146"/>
    <cellStyle name="xl78" xfId="147"/>
    <cellStyle name="xl79" xfId="148"/>
    <cellStyle name="xl80" xfId="149"/>
    <cellStyle name="xl81" xfId="150"/>
    <cellStyle name="xl82" xfId="151"/>
    <cellStyle name="xl83" xfId="152"/>
    <cellStyle name="xl84" xfId="153"/>
    <cellStyle name="xl85" xfId="154"/>
    <cellStyle name="xl86" xfId="155"/>
    <cellStyle name="xl87" xfId="156"/>
    <cellStyle name="xl88" xfId="157"/>
    <cellStyle name="xl89" xfId="158"/>
    <cellStyle name="xl90" xfId="159"/>
    <cellStyle name="xl91" xfId="160"/>
    <cellStyle name="xl92" xfId="161"/>
    <cellStyle name="xl93" xfId="162"/>
    <cellStyle name="xl94" xfId="163"/>
    <cellStyle name="xl95" xfId="164"/>
    <cellStyle name="xl96" xfId="165"/>
    <cellStyle name="xl97" xfId="166"/>
    <cellStyle name="xl98" xfId="167"/>
    <cellStyle name="xl99" xfId="168"/>
    <cellStyle name="Обычный" xfId="0" builtinId="0"/>
    <cellStyle name="Обычный 2" xfId="169"/>
    <cellStyle name="Обычный 3" xfId="170"/>
    <cellStyle name="Процентный" xfId="171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topLeftCell="A7" zoomScaleNormal="100" zoomScaleSheetLayoutView="100" workbookViewId="0">
      <selection activeCell="B1" sqref="B1:E2"/>
    </sheetView>
  </sheetViews>
  <sheetFormatPr defaultRowHeight="15"/>
  <cols>
    <col min="1" max="1" width="57.7109375" style="10" customWidth="1"/>
    <col min="2" max="2" width="22.7109375" style="66" customWidth="1"/>
    <col min="3" max="3" width="16.42578125" style="17" customWidth="1"/>
    <col min="4" max="4" width="17" style="17" customWidth="1"/>
    <col min="5" max="5" width="20.85546875" style="17" customWidth="1"/>
    <col min="6" max="6" width="9.7109375" style="1" customWidth="1"/>
    <col min="7" max="16384" width="9.140625" style="1"/>
  </cols>
  <sheetData>
    <row r="1" spans="1:6" ht="17.100000000000001" customHeight="1">
      <c r="A1" s="6"/>
      <c r="B1" s="70" t="s">
        <v>284</v>
      </c>
      <c r="C1" s="70"/>
      <c r="D1" s="70"/>
      <c r="E1" s="70"/>
      <c r="F1" s="2"/>
    </row>
    <row r="2" spans="1:6" ht="24.75" customHeight="1">
      <c r="A2" s="7"/>
      <c r="B2" s="70"/>
      <c r="C2" s="70"/>
      <c r="D2" s="70"/>
      <c r="E2" s="70"/>
      <c r="F2" s="2"/>
    </row>
    <row r="3" spans="1:6" ht="24.75" customHeight="1">
      <c r="A3" s="69" t="s">
        <v>263</v>
      </c>
      <c r="B3" s="69"/>
      <c r="C3" s="69"/>
      <c r="D3" s="69"/>
      <c r="E3" s="69"/>
      <c r="F3" s="2"/>
    </row>
    <row r="4" spans="1:6" ht="51.75" customHeight="1">
      <c r="A4" s="55" t="s">
        <v>0</v>
      </c>
      <c r="B4" s="55" t="s">
        <v>102</v>
      </c>
      <c r="C4" s="55" t="s">
        <v>103</v>
      </c>
      <c r="D4" s="55" t="s">
        <v>1</v>
      </c>
      <c r="E4" s="55" t="s">
        <v>274</v>
      </c>
      <c r="F4" s="4"/>
    </row>
    <row r="5" spans="1:6" ht="17.25" customHeight="1">
      <c r="A5" s="13" t="s">
        <v>2</v>
      </c>
      <c r="B5" s="51" t="s">
        <v>3</v>
      </c>
      <c r="C5" s="56">
        <f>C7+C70</f>
        <v>277524239.20000005</v>
      </c>
      <c r="D5" s="56">
        <f>D7+D70</f>
        <v>204510936.04000002</v>
      </c>
      <c r="E5" s="57">
        <f>D5/C5</f>
        <v>0.73691197795741936</v>
      </c>
      <c r="F5" s="3"/>
    </row>
    <row r="6" spans="1:6" ht="12.75" customHeight="1">
      <c r="A6" s="11" t="s">
        <v>5</v>
      </c>
      <c r="B6" s="50"/>
      <c r="C6" s="58"/>
      <c r="D6" s="58"/>
      <c r="E6" s="57"/>
      <c r="F6" s="3"/>
    </row>
    <row r="7" spans="1:6" ht="14.25" customHeight="1">
      <c r="A7" s="12" t="s">
        <v>180</v>
      </c>
      <c r="B7" s="52" t="s">
        <v>6</v>
      </c>
      <c r="C7" s="59">
        <f>C8+C14+C19+C28+C30+C37+C42+C46+C50+C67</f>
        <v>61372955</v>
      </c>
      <c r="D7" s="59">
        <f>D8+D14+D19+D28+D30+D37+D42+D46+D50+D67</f>
        <v>42894300.490000002</v>
      </c>
      <c r="E7" s="57">
        <f>D7/C7</f>
        <v>0.69891209393453524</v>
      </c>
      <c r="F7" s="3"/>
    </row>
    <row r="8" spans="1:6" ht="17.25" customHeight="1">
      <c r="A8" s="12" t="s">
        <v>181</v>
      </c>
      <c r="B8" s="52" t="s">
        <v>7</v>
      </c>
      <c r="C8" s="59">
        <v>28178000</v>
      </c>
      <c r="D8" s="59">
        <v>22585235.390000001</v>
      </c>
      <c r="E8" s="57">
        <f>D8/C8</f>
        <v>0.80152017141032017</v>
      </c>
      <c r="F8" s="3"/>
    </row>
    <row r="9" spans="1:6" ht="18" customHeight="1">
      <c r="A9" s="67" t="s">
        <v>182</v>
      </c>
      <c r="B9" s="52" t="s">
        <v>8</v>
      </c>
      <c r="C9" s="59">
        <f>C10+C11+C12+C13</f>
        <v>28178000</v>
      </c>
      <c r="D9" s="59">
        <f>D10+D11+D12+D13</f>
        <v>22585235.390000001</v>
      </c>
      <c r="E9" s="57">
        <f>D9/C9</f>
        <v>0.80152017141032017</v>
      </c>
      <c r="F9" s="3"/>
    </row>
    <row r="10" spans="1:6" ht="57.75" customHeight="1">
      <c r="A10" s="5" t="s">
        <v>104</v>
      </c>
      <c r="B10" s="53" t="s">
        <v>9</v>
      </c>
      <c r="C10" s="60">
        <v>28000000</v>
      </c>
      <c r="D10" s="60">
        <v>22387471.379999999</v>
      </c>
      <c r="E10" s="61">
        <f>D10/C10</f>
        <v>0.79955254928571429</v>
      </c>
      <c r="F10" s="3"/>
    </row>
    <row r="11" spans="1:6" ht="91.5" customHeight="1">
      <c r="A11" s="5" t="s">
        <v>283</v>
      </c>
      <c r="B11" s="53" t="s">
        <v>10</v>
      </c>
      <c r="C11" s="60">
        <v>70000</v>
      </c>
      <c r="D11" s="60">
        <v>92394.01</v>
      </c>
      <c r="E11" s="61">
        <f t="shared" ref="E11:E73" si="0">D11/C11</f>
        <v>1.3199144285714286</v>
      </c>
      <c r="F11" s="3"/>
    </row>
    <row r="12" spans="1:6" ht="43.5" customHeight="1">
      <c r="A12" s="5" t="s">
        <v>275</v>
      </c>
      <c r="B12" s="53" t="s">
        <v>11</v>
      </c>
      <c r="C12" s="60">
        <v>63000</v>
      </c>
      <c r="D12" s="60">
        <v>44203</v>
      </c>
      <c r="E12" s="61">
        <f t="shared" si="0"/>
        <v>0.70163492063492061</v>
      </c>
      <c r="F12" s="3"/>
    </row>
    <row r="13" spans="1:6" ht="65.25" customHeight="1">
      <c r="A13" s="5" t="s">
        <v>276</v>
      </c>
      <c r="B13" s="53" t="s">
        <v>12</v>
      </c>
      <c r="C13" s="60">
        <v>45000</v>
      </c>
      <c r="D13" s="60">
        <v>61167</v>
      </c>
      <c r="E13" s="61">
        <f t="shared" si="0"/>
        <v>1.3592666666666666</v>
      </c>
      <c r="F13" s="3"/>
    </row>
    <row r="14" spans="1:6" ht="27.75" customHeight="1">
      <c r="A14" s="12" t="s">
        <v>105</v>
      </c>
      <c r="B14" s="52" t="s">
        <v>13</v>
      </c>
      <c r="C14" s="59">
        <f>C15+C16+C17+C18</f>
        <v>8932770</v>
      </c>
      <c r="D14" s="59">
        <f>D15+D16+D17+D18</f>
        <v>6623964.2799999993</v>
      </c>
      <c r="E14" s="57">
        <f t="shared" si="0"/>
        <v>0.74153529980062172</v>
      </c>
      <c r="F14" s="3"/>
    </row>
    <row r="15" spans="1:6" ht="90.75" customHeight="1">
      <c r="A15" s="5" t="s">
        <v>106</v>
      </c>
      <c r="B15" s="53" t="s">
        <v>14</v>
      </c>
      <c r="C15" s="60">
        <v>4101610</v>
      </c>
      <c r="D15" s="60">
        <v>3004443.34</v>
      </c>
      <c r="E15" s="61">
        <f t="shared" si="0"/>
        <v>0.7325034169509046</v>
      </c>
      <c r="F15" s="3"/>
    </row>
    <row r="16" spans="1:6" ht="104.25" customHeight="1">
      <c r="A16" s="5" t="s">
        <v>277</v>
      </c>
      <c r="B16" s="53" t="s">
        <v>15</v>
      </c>
      <c r="C16" s="60">
        <v>23370</v>
      </c>
      <c r="D16" s="60">
        <v>21474.77</v>
      </c>
      <c r="E16" s="61">
        <f t="shared" si="0"/>
        <v>0.91890329482242195</v>
      </c>
      <c r="F16" s="3"/>
    </row>
    <row r="17" spans="1:6" ht="89.25">
      <c r="A17" s="68" t="s">
        <v>278</v>
      </c>
      <c r="B17" s="53" t="s">
        <v>16</v>
      </c>
      <c r="C17" s="60">
        <v>5395430</v>
      </c>
      <c r="D17" s="60">
        <v>4128436.41</v>
      </c>
      <c r="E17" s="61">
        <f t="shared" si="0"/>
        <v>0.76517282403812115</v>
      </c>
      <c r="F17" s="3"/>
    </row>
    <row r="18" spans="1:6" ht="89.25">
      <c r="A18" s="5" t="s">
        <v>279</v>
      </c>
      <c r="B18" s="53" t="s">
        <v>17</v>
      </c>
      <c r="C18" s="60">
        <v>-587640</v>
      </c>
      <c r="D18" s="60">
        <v>-530390.24</v>
      </c>
      <c r="E18" s="61">
        <f t="shared" si="0"/>
        <v>0.90257681573752635</v>
      </c>
      <c r="F18" s="3"/>
    </row>
    <row r="19" spans="1:6" ht="31.5" customHeight="1">
      <c r="A19" s="12" t="s">
        <v>18</v>
      </c>
      <c r="B19" s="52" t="s">
        <v>19</v>
      </c>
      <c r="C19" s="59">
        <f>C20+C21+C22+C23+C24+C25+C26+C27</f>
        <v>3150000</v>
      </c>
      <c r="D19" s="59">
        <f>D20+D21+D22+D23+D24+D25+D26+D27</f>
        <v>4055068.44</v>
      </c>
      <c r="E19" s="57">
        <f t="shared" si="0"/>
        <v>1.2873233142857143</v>
      </c>
      <c r="F19" s="3"/>
    </row>
    <row r="20" spans="1:6" ht="27.75" customHeight="1">
      <c r="A20" s="5" t="s">
        <v>107</v>
      </c>
      <c r="B20" s="53" t="s">
        <v>20</v>
      </c>
      <c r="C20" s="60">
        <v>290000</v>
      </c>
      <c r="D20" s="60">
        <v>348901.39</v>
      </c>
      <c r="E20" s="61">
        <f t="shared" si="0"/>
        <v>1.2031082413793104</v>
      </c>
      <c r="F20" s="3"/>
    </row>
    <row r="21" spans="1:6" ht="40.5" customHeight="1">
      <c r="A21" s="5" t="s">
        <v>108</v>
      </c>
      <c r="B21" s="53" t="s">
        <v>21</v>
      </c>
      <c r="C21" s="60">
        <v>0</v>
      </c>
      <c r="D21" s="60">
        <v>41.79</v>
      </c>
      <c r="E21" s="61">
        <v>0</v>
      </c>
      <c r="F21" s="3"/>
    </row>
    <row r="22" spans="1:6" ht="53.25" customHeight="1">
      <c r="A22" s="5" t="s">
        <v>109</v>
      </c>
      <c r="B22" s="53" t="s">
        <v>22</v>
      </c>
      <c r="C22" s="60">
        <v>260000</v>
      </c>
      <c r="D22" s="60">
        <v>320444.08</v>
      </c>
      <c r="E22" s="61">
        <f t="shared" si="0"/>
        <v>1.2324772307692309</v>
      </c>
      <c r="F22" s="3"/>
    </row>
    <row r="23" spans="1:6" ht="42" customHeight="1">
      <c r="A23" s="5" t="s">
        <v>110</v>
      </c>
      <c r="B23" s="53" t="s">
        <v>23</v>
      </c>
      <c r="C23" s="60">
        <v>0</v>
      </c>
      <c r="D23" s="60">
        <v>10.49</v>
      </c>
      <c r="E23" s="61">
        <v>0</v>
      </c>
      <c r="F23" s="3"/>
    </row>
    <row r="24" spans="1:6" ht="42.75" customHeight="1">
      <c r="A24" s="5" t="s">
        <v>111</v>
      </c>
      <c r="B24" s="53" t="s">
        <v>24</v>
      </c>
      <c r="C24" s="60">
        <v>0</v>
      </c>
      <c r="D24" s="60">
        <v>-7.35</v>
      </c>
      <c r="E24" s="61">
        <v>0</v>
      </c>
      <c r="F24" s="3"/>
    </row>
    <row r="25" spans="1:6" ht="18.75" customHeight="1">
      <c r="A25" s="5" t="s">
        <v>112</v>
      </c>
      <c r="B25" s="53" t="s">
        <v>25</v>
      </c>
      <c r="C25" s="60">
        <v>600000</v>
      </c>
      <c r="D25" s="60">
        <v>627416.79</v>
      </c>
      <c r="E25" s="61">
        <f t="shared" si="0"/>
        <v>1.0456946500000002</v>
      </c>
      <c r="F25" s="3"/>
    </row>
    <row r="26" spans="1:6" ht="16.5" customHeight="1">
      <c r="A26" s="5" t="s">
        <v>113</v>
      </c>
      <c r="B26" s="53" t="s">
        <v>26</v>
      </c>
      <c r="C26" s="60">
        <v>1950000</v>
      </c>
      <c r="D26" s="60">
        <v>1948918.93</v>
      </c>
      <c r="E26" s="61">
        <f t="shared" si="0"/>
        <v>0.99944560512820513</v>
      </c>
      <c r="F26" s="3"/>
    </row>
    <row r="27" spans="1:6" ht="29.25" customHeight="1">
      <c r="A27" s="5" t="s">
        <v>187</v>
      </c>
      <c r="B27" s="53" t="s">
        <v>27</v>
      </c>
      <c r="C27" s="60">
        <v>50000</v>
      </c>
      <c r="D27" s="60">
        <v>809342.32</v>
      </c>
      <c r="E27" s="61">
        <f t="shared" si="0"/>
        <v>16.1868464</v>
      </c>
      <c r="F27" s="3"/>
    </row>
    <row r="28" spans="1:6" ht="18" customHeight="1">
      <c r="A28" s="12" t="s">
        <v>114</v>
      </c>
      <c r="B28" s="52" t="s">
        <v>28</v>
      </c>
      <c r="C28" s="59">
        <f>C29</f>
        <v>1200000</v>
      </c>
      <c r="D28" s="59">
        <f>D29</f>
        <v>1016583.74</v>
      </c>
      <c r="E28" s="57">
        <f t="shared" si="0"/>
        <v>0.84715311666666671</v>
      </c>
      <c r="F28" s="3"/>
    </row>
    <row r="29" spans="1:6" ht="43.5" customHeight="1">
      <c r="A29" s="5" t="s">
        <v>115</v>
      </c>
      <c r="B29" s="53" t="s">
        <v>29</v>
      </c>
      <c r="C29" s="60">
        <v>1200000</v>
      </c>
      <c r="D29" s="60">
        <v>1016583.74</v>
      </c>
      <c r="E29" s="61">
        <f t="shared" si="0"/>
        <v>0.84715311666666671</v>
      </c>
      <c r="F29" s="3"/>
    </row>
    <row r="30" spans="1:6" ht="39" customHeight="1">
      <c r="A30" s="12" t="s">
        <v>116</v>
      </c>
      <c r="B30" s="52" t="s">
        <v>30</v>
      </c>
      <c r="C30" s="59">
        <f>C31+C32+C33+C34+C35+C36</f>
        <v>1417235</v>
      </c>
      <c r="D30" s="59">
        <f>D31+D32+D33+D34+D35+D36</f>
        <v>986604.02</v>
      </c>
      <c r="E30" s="57">
        <f t="shared" si="0"/>
        <v>0.69614708922655733</v>
      </c>
      <c r="F30" s="3"/>
    </row>
    <row r="31" spans="1:6" ht="81" customHeight="1">
      <c r="A31" s="5" t="s">
        <v>117</v>
      </c>
      <c r="B31" s="53" t="s">
        <v>31</v>
      </c>
      <c r="C31" s="60">
        <v>147000</v>
      </c>
      <c r="D31" s="60">
        <v>106121.11</v>
      </c>
      <c r="E31" s="61">
        <f t="shared" si="0"/>
        <v>0.72191231292517011</v>
      </c>
      <c r="F31" s="3"/>
    </row>
    <row r="32" spans="1:6" ht="66.75" customHeight="1">
      <c r="A32" s="5" t="s">
        <v>118</v>
      </c>
      <c r="B32" s="53" t="s">
        <v>32</v>
      </c>
      <c r="C32" s="60">
        <v>455000</v>
      </c>
      <c r="D32" s="60">
        <v>257434.8</v>
      </c>
      <c r="E32" s="61">
        <f t="shared" si="0"/>
        <v>0.56579076923076921</v>
      </c>
      <c r="F32" s="3"/>
    </row>
    <row r="33" spans="1:6" ht="68.25" customHeight="1">
      <c r="A33" s="5" t="s">
        <v>184</v>
      </c>
      <c r="B33" s="53" t="s">
        <v>33</v>
      </c>
      <c r="C33" s="60">
        <v>300000</v>
      </c>
      <c r="D33" s="60">
        <v>215396.43</v>
      </c>
      <c r="E33" s="61">
        <f t="shared" si="0"/>
        <v>0.71798810000000002</v>
      </c>
      <c r="F33" s="3"/>
    </row>
    <row r="34" spans="1:6" ht="55.5" customHeight="1">
      <c r="A34" s="5" t="s">
        <v>185</v>
      </c>
      <c r="B34" s="53" t="s">
        <v>34</v>
      </c>
      <c r="C34" s="60">
        <v>362000</v>
      </c>
      <c r="D34" s="60">
        <v>294296.68</v>
      </c>
      <c r="E34" s="61">
        <f t="shared" si="0"/>
        <v>0.81297425414364644</v>
      </c>
      <c r="F34" s="3"/>
    </row>
    <row r="35" spans="1:6" ht="27" customHeight="1">
      <c r="A35" s="5" t="s">
        <v>119</v>
      </c>
      <c r="B35" s="53" t="s">
        <v>35</v>
      </c>
      <c r="C35" s="60">
        <v>151100</v>
      </c>
      <c r="D35" s="60">
        <v>113355</v>
      </c>
      <c r="E35" s="61">
        <f t="shared" si="0"/>
        <v>0.75019854401058905</v>
      </c>
      <c r="F35" s="3"/>
    </row>
    <row r="36" spans="1:6" ht="67.5" customHeight="1">
      <c r="A36" s="5" t="s">
        <v>120</v>
      </c>
      <c r="B36" s="53" t="s">
        <v>36</v>
      </c>
      <c r="C36" s="60">
        <v>2135</v>
      </c>
      <c r="D36" s="60">
        <v>0</v>
      </c>
      <c r="E36" s="61">
        <v>0</v>
      </c>
      <c r="F36" s="3"/>
    </row>
    <row r="37" spans="1:6" ht="28.5" customHeight="1">
      <c r="A37" s="12" t="s">
        <v>121</v>
      </c>
      <c r="B37" s="52" t="s">
        <v>37</v>
      </c>
      <c r="C37" s="59">
        <f>C38+C39+C40+C41</f>
        <v>36900</v>
      </c>
      <c r="D37" s="59">
        <f>D38+D39+D40+D41</f>
        <v>105875.57</v>
      </c>
      <c r="E37" s="57">
        <f t="shared" si="0"/>
        <v>2.8692566395663959</v>
      </c>
      <c r="F37" s="3"/>
    </row>
    <row r="38" spans="1:6" ht="27.75" customHeight="1">
      <c r="A38" s="5" t="s">
        <v>186</v>
      </c>
      <c r="B38" s="53" t="s">
        <v>38</v>
      </c>
      <c r="C38" s="60">
        <v>13100</v>
      </c>
      <c r="D38" s="60">
        <v>5187.66</v>
      </c>
      <c r="E38" s="61">
        <f t="shared" si="0"/>
        <v>0.39600458015267176</v>
      </c>
      <c r="F38" s="3"/>
    </row>
    <row r="39" spans="1:6" ht="16.5" customHeight="1">
      <c r="A39" s="5" t="s">
        <v>122</v>
      </c>
      <c r="B39" s="53" t="s">
        <v>39</v>
      </c>
      <c r="C39" s="60">
        <v>23800</v>
      </c>
      <c r="D39" s="60">
        <v>89448.41</v>
      </c>
      <c r="E39" s="61">
        <f t="shared" si="0"/>
        <v>3.7583365546218488</v>
      </c>
      <c r="F39" s="3"/>
    </row>
    <row r="40" spans="1:6" ht="14.25" customHeight="1">
      <c r="A40" s="5" t="s">
        <v>123</v>
      </c>
      <c r="B40" s="53" t="s">
        <v>40</v>
      </c>
      <c r="C40" s="60">
        <v>0</v>
      </c>
      <c r="D40" s="60">
        <v>6897.71</v>
      </c>
      <c r="E40" s="61">
        <v>0</v>
      </c>
      <c r="F40" s="3"/>
    </row>
    <row r="41" spans="1:6" ht="16.5" customHeight="1">
      <c r="A41" s="5" t="s">
        <v>124</v>
      </c>
      <c r="B41" s="53" t="s">
        <v>41</v>
      </c>
      <c r="C41" s="60">
        <v>0</v>
      </c>
      <c r="D41" s="60">
        <v>4341.79</v>
      </c>
      <c r="E41" s="61">
        <v>0</v>
      </c>
      <c r="F41" s="3"/>
    </row>
    <row r="42" spans="1:6" ht="29.25" customHeight="1">
      <c r="A42" s="12" t="s">
        <v>125</v>
      </c>
      <c r="B42" s="52" t="s">
        <v>42</v>
      </c>
      <c r="C42" s="59">
        <f>C43+C44+C45</f>
        <v>11262900</v>
      </c>
      <c r="D42" s="59">
        <f>D43+D44+D45</f>
        <v>6333705.6900000004</v>
      </c>
      <c r="E42" s="57">
        <f t="shared" si="0"/>
        <v>0.56235123192073089</v>
      </c>
      <c r="F42" s="3"/>
    </row>
    <row r="43" spans="1:6" ht="27" customHeight="1">
      <c r="A43" s="5" t="s">
        <v>126</v>
      </c>
      <c r="B43" s="53" t="s">
        <v>43</v>
      </c>
      <c r="C43" s="60">
        <v>170000</v>
      </c>
      <c r="D43" s="60">
        <v>82873.5</v>
      </c>
      <c r="E43" s="61">
        <f t="shared" si="0"/>
        <v>0.48749117647058826</v>
      </c>
      <c r="F43" s="3"/>
    </row>
    <row r="44" spans="1:6" ht="29.25" customHeight="1">
      <c r="A44" s="5" t="s">
        <v>127</v>
      </c>
      <c r="B44" s="53" t="s">
        <v>44</v>
      </c>
      <c r="C44" s="60">
        <v>5600</v>
      </c>
      <c r="D44" s="60">
        <v>3410.73</v>
      </c>
      <c r="E44" s="61">
        <f t="shared" si="0"/>
        <v>0.60905892857142863</v>
      </c>
      <c r="F44" s="3"/>
    </row>
    <row r="45" spans="1:6" ht="26.25" customHeight="1">
      <c r="A45" s="5" t="s">
        <v>128</v>
      </c>
      <c r="B45" s="53" t="s">
        <v>45</v>
      </c>
      <c r="C45" s="60">
        <v>11087300</v>
      </c>
      <c r="D45" s="60">
        <v>6247421.46</v>
      </c>
      <c r="E45" s="61">
        <f t="shared" si="0"/>
        <v>0.56347545930929988</v>
      </c>
      <c r="F45" s="3"/>
    </row>
    <row r="46" spans="1:6" ht="26.25" customHeight="1">
      <c r="A46" s="12" t="s">
        <v>129</v>
      </c>
      <c r="B46" s="52" t="s">
        <v>46</v>
      </c>
      <c r="C46" s="59">
        <f>C47+C48+C49</f>
        <v>7181650</v>
      </c>
      <c r="D46" s="59">
        <f>D47+D48+D49</f>
        <v>509746.11</v>
      </c>
      <c r="E46" s="57">
        <f t="shared" si="0"/>
        <v>7.0978968621417088E-2</v>
      </c>
      <c r="F46" s="3"/>
    </row>
    <row r="47" spans="1:6" ht="81.75" customHeight="1">
      <c r="A47" s="5" t="s">
        <v>130</v>
      </c>
      <c r="B47" s="53" t="s">
        <v>47</v>
      </c>
      <c r="C47" s="60">
        <v>6876650</v>
      </c>
      <c r="D47" s="60">
        <v>0</v>
      </c>
      <c r="E47" s="61">
        <v>0</v>
      </c>
      <c r="F47" s="3"/>
    </row>
    <row r="48" spans="1:6" ht="51">
      <c r="A48" s="5" t="s">
        <v>280</v>
      </c>
      <c r="B48" s="53" t="s">
        <v>48</v>
      </c>
      <c r="C48" s="60">
        <v>150000</v>
      </c>
      <c r="D48" s="60">
        <v>280911.5</v>
      </c>
      <c r="E48" s="61">
        <f t="shared" si="0"/>
        <v>1.8727433333333334</v>
      </c>
      <c r="F48" s="3"/>
    </row>
    <row r="49" spans="1:6" ht="45" customHeight="1">
      <c r="A49" s="5" t="s">
        <v>131</v>
      </c>
      <c r="B49" s="53" t="s">
        <v>49</v>
      </c>
      <c r="C49" s="60">
        <v>155000</v>
      </c>
      <c r="D49" s="60">
        <v>228834.61</v>
      </c>
      <c r="E49" s="61">
        <f t="shared" si="0"/>
        <v>1.476352322580645</v>
      </c>
      <c r="F49" s="3"/>
    </row>
    <row r="50" spans="1:6" ht="20.25" customHeight="1">
      <c r="A50" s="14" t="s">
        <v>183</v>
      </c>
      <c r="B50" s="52" t="s">
        <v>50</v>
      </c>
      <c r="C50" s="59">
        <f>C51+C52+C53+C54+C55+C56+C57+C58+C59+C60+C61+C62+C63+C64+C65+C66</f>
        <v>13500</v>
      </c>
      <c r="D50" s="59">
        <f>D51+D52+D53+D54+D55+D56+D57+D58+D59+D60+D61+D62+D63+D64+D65+D66</f>
        <v>675790.1399999999</v>
      </c>
      <c r="E50" s="57">
        <f t="shared" si="0"/>
        <v>50.05852888888888</v>
      </c>
      <c r="F50" s="3"/>
    </row>
    <row r="51" spans="1:6" ht="68.25" customHeight="1">
      <c r="A51" s="5" t="s">
        <v>132</v>
      </c>
      <c r="B51" s="53" t="s">
        <v>51</v>
      </c>
      <c r="C51" s="60">
        <v>3600</v>
      </c>
      <c r="D51" s="60">
        <v>11609.81</v>
      </c>
      <c r="E51" s="61">
        <f t="shared" si="0"/>
        <v>3.2249472222222222</v>
      </c>
      <c r="F51" s="3"/>
    </row>
    <row r="52" spans="1:6" ht="81" customHeight="1">
      <c r="A52" s="5" t="s">
        <v>133</v>
      </c>
      <c r="B52" s="53" t="s">
        <v>52</v>
      </c>
      <c r="C52" s="60">
        <v>1250</v>
      </c>
      <c r="D52" s="60">
        <v>5000</v>
      </c>
      <c r="E52" s="61">
        <f t="shared" si="0"/>
        <v>4</v>
      </c>
      <c r="F52" s="3"/>
    </row>
    <row r="53" spans="1:6" ht="67.5" customHeight="1">
      <c r="A53" s="5" t="s">
        <v>134</v>
      </c>
      <c r="B53" s="53" t="s">
        <v>53</v>
      </c>
      <c r="C53" s="60">
        <v>0</v>
      </c>
      <c r="D53" s="60">
        <v>276.79000000000002</v>
      </c>
      <c r="E53" s="61">
        <v>0</v>
      </c>
      <c r="F53" s="3"/>
    </row>
    <row r="54" spans="1:6" ht="67.5" customHeight="1">
      <c r="A54" s="5" t="s">
        <v>135</v>
      </c>
      <c r="B54" s="53" t="s">
        <v>54</v>
      </c>
      <c r="C54" s="60">
        <v>0</v>
      </c>
      <c r="D54" s="60">
        <v>16000</v>
      </c>
      <c r="E54" s="61">
        <v>0</v>
      </c>
      <c r="F54" s="3"/>
    </row>
    <row r="55" spans="1:6" ht="67.5" customHeight="1">
      <c r="A55" s="5" t="s">
        <v>136</v>
      </c>
      <c r="B55" s="53" t="s">
        <v>55</v>
      </c>
      <c r="C55" s="60">
        <v>0</v>
      </c>
      <c r="D55" s="60">
        <v>500</v>
      </c>
      <c r="E55" s="61">
        <v>0</v>
      </c>
      <c r="F55" s="3"/>
    </row>
    <row r="56" spans="1:6" ht="67.5" customHeight="1">
      <c r="A56" s="5" t="s">
        <v>137</v>
      </c>
      <c r="B56" s="53" t="s">
        <v>56</v>
      </c>
      <c r="C56" s="60">
        <v>1250</v>
      </c>
      <c r="D56" s="60">
        <v>0</v>
      </c>
      <c r="E56" s="61">
        <v>0</v>
      </c>
      <c r="F56" s="3"/>
    </row>
    <row r="57" spans="1:6" ht="65.25" customHeight="1">
      <c r="A57" s="5" t="s">
        <v>138</v>
      </c>
      <c r="B57" s="53" t="s">
        <v>57</v>
      </c>
      <c r="C57" s="60">
        <v>0</v>
      </c>
      <c r="D57" s="60">
        <v>1500</v>
      </c>
      <c r="E57" s="61">
        <v>0</v>
      </c>
      <c r="F57" s="3"/>
    </row>
    <row r="58" spans="1:6" ht="77.25" customHeight="1">
      <c r="A58" s="5" t="s">
        <v>139</v>
      </c>
      <c r="B58" s="53" t="s">
        <v>58</v>
      </c>
      <c r="C58" s="60">
        <v>0</v>
      </c>
      <c r="D58" s="60">
        <v>4518.88</v>
      </c>
      <c r="E58" s="61">
        <v>0</v>
      </c>
      <c r="F58" s="3"/>
    </row>
    <row r="59" spans="1:6" ht="90.75" customHeight="1">
      <c r="A59" s="5" t="s">
        <v>140</v>
      </c>
      <c r="B59" s="53" t="s">
        <v>59</v>
      </c>
      <c r="C59" s="60">
        <v>0</v>
      </c>
      <c r="D59" s="60">
        <v>150</v>
      </c>
      <c r="E59" s="61">
        <v>0</v>
      </c>
      <c r="F59" s="3"/>
    </row>
    <row r="60" spans="1:6" ht="66" customHeight="1">
      <c r="A60" s="5" t="s">
        <v>141</v>
      </c>
      <c r="B60" s="53" t="s">
        <v>60</v>
      </c>
      <c r="C60" s="60">
        <v>0</v>
      </c>
      <c r="D60" s="60">
        <v>1468.17</v>
      </c>
      <c r="E60" s="61">
        <v>0</v>
      </c>
      <c r="F60" s="3"/>
    </row>
    <row r="61" spans="1:6" ht="66" customHeight="1">
      <c r="A61" s="5" t="s">
        <v>142</v>
      </c>
      <c r="B61" s="53" t="s">
        <v>61</v>
      </c>
      <c r="C61" s="60">
        <v>0</v>
      </c>
      <c r="D61" s="60">
        <v>2750</v>
      </c>
      <c r="E61" s="61">
        <v>0</v>
      </c>
      <c r="F61" s="3"/>
    </row>
    <row r="62" spans="1:6" ht="64.5" customHeight="1">
      <c r="A62" s="5" t="s">
        <v>281</v>
      </c>
      <c r="B62" s="53" t="s">
        <v>62</v>
      </c>
      <c r="C62" s="60">
        <v>2400</v>
      </c>
      <c r="D62" s="60">
        <v>23164.99</v>
      </c>
      <c r="E62" s="61">
        <f t="shared" si="0"/>
        <v>9.6520791666666668</v>
      </c>
      <c r="F62" s="3"/>
    </row>
    <row r="63" spans="1:6" ht="41.25" customHeight="1">
      <c r="A63" s="5" t="s">
        <v>143</v>
      </c>
      <c r="B63" s="53" t="s">
        <v>63</v>
      </c>
      <c r="C63" s="60">
        <v>0</v>
      </c>
      <c r="D63" s="60">
        <v>700</v>
      </c>
      <c r="E63" s="61">
        <v>0</v>
      </c>
      <c r="F63" s="3"/>
    </row>
    <row r="64" spans="1:6" ht="54.75" customHeight="1">
      <c r="A64" s="5" t="s">
        <v>144</v>
      </c>
      <c r="B64" s="53" t="s">
        <v>64</v>
      </c>
      <c r="C64" s="60">
        <v>5000</v>
      </c>
      <c r="D64" s="60">
        <v>251459.58</v>
      </c>
      <c r="E64" s="61">
        <f t="shared" si="0"/>
        <v>50.291916000000001</v>
      </c>
      <c r="F64" s="3"/>
    </row>
    <row r="65" spans="1:6" ht="65.25" customHeight="1">
      <c r="A65" s="5" t="s">
        <v>145</v>
      </c>
      <c r="B65" s="53" t="s">
        <v>65</v>
      </c>
      <c r="C65" s="60">
        <v>0</v>
      </c>
      <c r="D65" s="60">
        <v>200</v>
      </c>
      <c r="E65" s="61">
        <v>0</v>
      </c>
      <c r="F65" s="3"/>
    </row>
    <row r="66" spans="1:6" ht="90" customHeight="1">
      <c r="A66" s="5" t="s">
        <v>282</v>
      </c>
      <c r="B66" s="53" t="s">
        <v>66</v>
      </c>
      <c r="C66" s="60">
        <v>0</v>
      </c>
      <c r="D66" s="60">
        <v>356491.92</v>
      </c>
      <c r="E66" s="61">
        <v>0</v>
      </c>
      <c r="F66" s="3"/>
    </row>
    <row r="67" spans="1:6" ht="17.25" customHeight="1">
      <c r="A67" s="12" t="s">
        <v>146</v>
      </c>
      <c r="B67" s="52" t="s">
        <v>67</v>
      </c>
      <c r="C67" s="59">
        <f>C68+C69</f>
        <v>0</v>
      </c>
      <c r="D67" s="59">
        <f>D68+D69</f>
        <v>1727.1100000000001</v>
      </c>
      <c r="E67" s="57">
        <v>0</v>
      </c>
      <c r="F67" s="3"/>
    </row>
    <row r="68" spans="1:6" ht="30" customHeight="1">
      <c r="A68" s="5" t="s">
        <v>147</v>
      </c>
      <c r="B68" s="53" t="s">
        <v>68</v>
      </c>
      <c r="C68" s="60">
        <v>0</v>
      </c>
      <c r="D68" s="60">
        <v>783.13</v>
      </c>
      <c r="E68" s="61">
        <v>0</v>
      </c>
      <c r="F68" s="3"/>
    </row>
    <row r="69" spans="1:6" ht="14.25" customHeight="1">
      <c r="A69" s="5" t="s">
        <v>148</v>
      </c>
      <c r="B69" s="53" t="s">
        <v>69</v>
      </c>
      <c r="C69" s="60">
        <v>0</v>
      </c>
      <c r="D69" s="60">
        <v>943.98</v>
      </c>
      <c r="E69" s="61">
        <v>0</v>
      </c>
      <c r="F69" s="3"/>
    </row>
    <row r="70" spans="1:6" ht="16.5" customHeight="1">
      <c r="A70" s="12" t="s">
        <v>149</v>
      </c>
      <c r="B70" s="52" t="s">
        <v>70</v>
      </c>
      <c r="C70" s="59">
        <f>C71+C95+C97+C99</f>
        <v>216151284.20000002</v>
      </c>
      <c r="D70" s="59">
        <f>D71+D95+D97+D99</f>
        <v>161616635.55000001</v>
      </c>
      <c r="E70" s="57">
        <f t="shared" si="0"/>
        <v>0.74770148208076204</v>
      </c>
      <c r="F70" s="3"/>
    </row>
    <row r="71" spans="1:6" ht="29.25" customHeight="1">
      <c r="A71" s="8" t="s">
        <v>150</v>
      </c>
      <c r="B71" s="54" t="s">
        <v>71</v>
      </c>
      <c r="C71" s="62">
        <f>C72+C75+C83+C89</f>
        <v>212734473.67000002</v>
      </c>
      <c r="D71" s="62">
        <f>D72+D75+D83+D89</f>
        <v>158199825.02000001</v>
      </c>
      <c r="E71" s="63">
        <f t="shared" si="0"/>
        <v>0.74364921815823903</v>
      </c>
      <c r="F71" s="3"/>
    </row>
    <row r="72" spans="1:6" ht="18" customHeight="1">
      <c r="A72" s="8" t="s">
        <v>151</v>
      </c>
      <c r="B72" s="54" t="s">
        <v>72</v>
      </c>
      <c r="C72" s="62">
        <f>C73+C74</f>
        <v>81299580</v>
      </c>
      <c r="D72" s="62">
        <f>D73+D74</f>
        <v>60974688</v>
      </c>
      <c r="E72" s="63">
        <f t="shared" si="0"/>
        <v>0.75000003690055961</v>
      </c>
      <c r="F72" s="3"/>
    </row>
    <row r="73" spans="1:6" ht="42" customHeight="1">
      <c r="A73" s="5" t="s">
        <v>152</v>
      </c>
      <c r="B73" s="53" t="s">
        <v>73</v>
      </c>
      <c r="C73" s="60">
        <v>69686000</v>
      </c>
      <c r="D73" s="60">
        <v>52264502</v>
      </c>
      <c r="E73" s="61">
        <f t="shared" si="0"/>
        <v>0.75000002870016935</v>
      </c>
      <c r="F73" s="3"/>
    </row>
    <row r="74" spans="1:6" ht="25.5" customHeight="1">
      <c r="A74" s="5" t="s">
        <v>153</v>
      </c>
      <c r="B74" s="53" t="s">
        <v>74</v>
      </c>
      <c r="C74" s="60">
        <v>11613580</v>
      </c>
      <c r="D74" s="60">
        <v>8710186</v>
      </c>
      <c r="E74" s="61">
        <f t="shared" ref="E74:E100" si="1">D74/C74</f>
        <v>0.75000008610609303</v>
      </c>
      <c r="F74" s="3"/>
    </row>
    <row r="75" spans="1:6" ht="31.5" customHeight="1">
      <c r="A75" s="8" t="s">
        <v>154</v>
      </c>
      <c r="B75" s="54" t="s">
        <v>75</v>
      </c>
      <c r="C75" s="62">
        <f>C76+C77+C78+C79+C80+C81+C82</f>
        <v>37570943.230000004</v>
      </c>
      <c r="D75" s="62">
        <f>D76+D77+D78+D79+D80+D81+D82</f>
        <v>26742481.540000003</v>
      </c>
      <c r="E75" s="63">
        <f t="shared" si="1"/>
        <v>0.71178626994507854</v>
      </c>
      <c r="F75" s="3"/>
    </row>
    <row r="76" spans="1:6" ht="26.25" customHeight="1">
      <c r="A76" s="5" t="s">
        <v>155</v>
      </c>
      <c r="B76" s="53" t="s">
        <v>76</v>
      </c>
      <c r="C76" s="60">
        <v>358638.28</v>
      </c>
      <c r="D76" s="60">
        <v>0</v>
      </c>
      <c r="E76" s="61">
        <v>0</v>
      </c>
      <c r="F76" s="3"/>
    </row>
    <row r="77" spans="1:6" ht="67.5" customHeight="1">
      <c r="A77" s="5" t="s">
        <v>156</v>
      </c>
      <c r="B77" s="53" t="s">
        <v>77</v>
      </c>
      <c r="C77" s="60">
        <v>5771594.4000000004</v>
      </c>
      <c r="D77" s="60">
        <v>5752972.6299999999</v>
      </c>
      <c r="E77" s="61">
        <f t="shared" si="1"/>
        <v>0.99677354839764898</v>
      </c>
      <c r="F77" s="3"/>
    </row>
    <row r="78" spans="1:6" ht="52.5" customHeight="1">
      <c r="A78" s="5" t="s">
        <v>157</v>
      </c>
      <c r="B78" s="53" t="s">
        <v>78</v>
      </c>
      <c r="C78" s="60">
        <v>3644524.4</v>
      </c>
      <c r="D78" s="60">
        <v>2044291.66</v>
      </c>
      <c r="E78" s="61">
        <f t="shared" si="1"/>
        <v>0.56092138112726042</v>
      </c>
      <c r="F78" s="3"/>
    </row>
    <row r="79" spans="1:6" ht="41.25" customHeight="1">
      <c r="A79" s="5" t="s">
        <v>158</v>
      </c>
      <c r="B79" s="53" t="s">
        <v>79</v>
      </c>
      <c r="C79" s="60">
        <v>550000</v>
      </c>
      <c r="D79" s="60">
        <v>550000</v>
      </c>
      <c r="E79" s="61">
        <f t="shared" si="1"/>
        <v>1</v>
      </c>
      <c r="F79" s="3"/>
    </row>
    <row r="80" spans="1:6" ht="29.25" customHeight="1">
      <c r="A80" s="5" t="s">
        <v>159</v>
      </c>
      <c r="B80" s="53" t="s">
        <v>80</v>
      </c>
      <c r="C80" s="60">
        <v>1503479.74</v>
      </c>
      <c r="D80" s="60">
        <v>1503479.74</v>
      </c>
      <c r="E80" s="61">
        <f t="shared" si="1"/>
        <v>1</v>
      </c>
      <c r="F80" s="3"/>
    </row>
    <row r="81" spans="1:6" ht="30.75" customHeight="1">
      <c r="A81" s="5" t="s">
        <v>160</v>
      </c>
      <c r="B81" s="53" t="s">
        <v>81</v>
      </c>
      <c r="C81" s="60">
        <v>9328181.5</v>
      </c>
      <c r="D81" s="60">
        <v>8820018.7100000009</v>
      </c>
      <c r="E81" s="61">
        <f t="shared" si="1"/>
        <v>0.94552391696066385</v>
      </c>
      <c r="F81" s="3"/>
    </row>
    <row r="82" spans="1:6" ht="18" customHeight="1">
      <c r="A82" s="5" t="s">
        <v>161</v>
      </c>
      <c r="B82" s="53" t="s">
        <v>82</v>
      </c>
      <c r="C82" s="60">
        <v>16414524.91</v>
      </c>
      <c r="D82" s="60">
        <v>8071718.7999999998</v>
      </c>
      <c r="E82" s="61">
        <f t="shared" si="1"/>
        <v>0.49174245640716502</v>
      </c>
      <c r="F82" s="3"/>
    </row>
    <row r="83" spans="1:6" ht="14.25" customHeight="1">
      <c r="A83" s="8" t="s">
        <v>162</v>
      </c>
      <c r="B83" s="54" t="s">
        <v>83</v>
      </c>
      <c r="C83" s="62">
        <f>C84+C85+C86+C87+C88</f>
        <v>57055020.740000002</v>
      </c>
      <c r="D83" s="62">
        <f>D84+D85+D86+D87+D88</f>
        <v>41718259.759999998</v>
      </c>
      <c r="E83" s="63">
        <f t="shared" si="1"/>
        <v>0.73119349040481996</v>
      </c>
      <c r="F83" s="3"/>
    </row>
    <row r="84" spans="1:6" ht="30" customHeight="1">
      <c r="A84" s="5" t="s">
        <v>163</v>
      </c>
      <c r="B84" s="53" t="s">
        <v>84</v>
      </c>
      <c r="C84" s="60">
        <v>1475402.78</v>
      </c>
      <c r="D84" s="60">
        <v>908527.62</v>
      </c>
      <c r="E84" s="61">
        <f t="shared" si="1"/>
        <v>0.61578277628025069</v>
      </c>
      <c r="F84" s="3"/>
    </row>
    <row r="85" spans="1:6" ht="52.5" customHeight="1">
      <c r="A85" s="5" t="s">
        <v>164</v>
      </c>
      <c r="B85" s="53" t="s">
        <v>85</v>
      </c>
      <c r="C85" s="60">
        <v>1269649.8</v>
      </c>
      <c r="D85" s="60">
        <v>579600</v>
      </c>
      <c r="E85" s="61">
        <f t="shared" si="1"/>
        <v>0.45650383278916751</v>
      </c>
      <c r="F85" s="3"/>
    </row>
    <row r="86" spans="1:6" ht="54" customHeight="1">
      <c r="A86" s="5" t="s">
        <v>165</v>
      </c>
      <c r="B86" s="53" t="s">
        <v>86</v>
      </c>
      <c r="C86" s="60">
        <v>232.16</v>
      </c>
      <c r="D86" s="60">
        <v>232.14</v>
      </c>
      <c r="E86" s="61">
        <f t="shared" si="1"/>
        <v>0.99991385251550646</v>
      </c>
      <c r="F86" s="3"/>
    </row>
    <row r="87" spans="1:6" ht="30.75" customHeight="1">
      <c r="A87" s="5" t="s">
        <v>166</v>
      </c>
      <c r="B87" s="53" t="s">
        <v>87</v>
      </c>
      <c r="C87" s="60">
        <v>158116</v>
      </c>
      <c r="D87" s="60">
        <v>0</v>
      </c>
      <c r="E87" s="61">
        <v>0</v>
      </c>
      <c r="F87" s="3"/>
    </row>
    <row r="88" spans="1:6" ht="16.5" customHeight="1">
      <c r="A88" s="8" t="s">
        <v>167</v>
      </c>
      <c r="B88" s="54" t="s">
        <v>88</v>
      </c>
      <c r="C88" s="62">
        <v>54151620</v>
      </c>
      <c r="D88" s="62">
        <v>40229900</v>
      </c>
      <c r="E88" s="63">
        <f t="shared" si="1"/>
        <v>0.7429122157379594</v>
      </c>
      <c r="F88" s="3"/>
    </row>
    <row r="89" spans="1:6" ht="18.75" customHeight="1">
      <c r="A89" s="8" t="s">
        <v>168</v>
      </c>
      <c r="B89" s="54" t="s">
        <v>89</v>
      </c>
      <c r="C89" s="62">
        <f>C90+C91+C92+C93+C94</f>
        <v>36808929.700000003</v>
      </c>
      <c r="D89" s="62">
        <f>D90+D91+D92+D93+D94</f>
        <v>28764395.719999999</v>
      </c>
      <c r="E89" s="63">
        <f t="shared" si="1"/>
        <v>0.78145156499891377</v>
      </c>
      <c r="F89" s="3"/>
    </row>
    <row r="90" spans="1:6" ht="53.25" customHeight="1">
      <c r="A90" s="5" t="s">
        <v>169</v>
      </c>
      <c r="B90" s="53" t="s">
        <v>90</v>
      </c>
      <c r="C90" s="60">
        <v>24600502.699999999</v>
      </c>
      <c r="D90" s="60">
        <v>17699192.25</v>
      </c>
      <c r="E90" s="61">
        <f t="shared" si="1"/>
        <v>0.71946465752506761</v>
      </c>
      <c r="F90" s="3"/>
    </row>
    <row r="91" spans="1:6" ht="66.75" customHeight="1">
      <c r="A91" s="5" t="s">
        <v>170</v>
      </c>
      <c r="B91" s="53" t="s">
        <v>91</v>
      </c>
      <c r="C91" s="60">
        <v>3827880</v>
      </c>
      <c r="D91" s="60">
        <v>2684656.47</v>
      </c>
      <c r="E91" s="61">
        <f t="shared" si="1"/>
        <v>0.70134290259882759</v>
      </c>
      <c r="F91" s="3"/>
    </row>
    <row r="92" spans="1:6" ht="31.5" customHeight="1">
      <c r="A92" s="5" t="s">
        <v>171</v>
      </c>
      <c r="B92" s="53" t="s">
        <v>92</v>
      </c>
      <c r="C92" s="60">
        <v>300000</v>
      </c>
      <c r="D92" s="60">
        <v>300000</v>
      </c>
      <c r="E92" s="61">
        <f t="shared" si="1"/>
        <v>1</v>
      </c>
      <c r="F92" s="3"/>
    </row>
    <row r="93" spans="1:6" ht="39.75" customHeight="1">
      <c r="A93" s="5" t="s">
        <v>172</v>
      </c>
      <c r="B93" s="53" t="s">
        <v>93</v>
      </c>
      <c r="C93" s="60">
        <v>5000000</v>
      </c>
      <c r="D93" s="60">
        <v>5000000</v>
      </c>
      <c r="E93" s="61">
        <f t="shared" si="1"/>
        <v>1</v>
      </c>
      <c r="F93" s="3"/>
    </row>
    <row r="94" spans="1:6" ht="27" customHeight="1">
      <c r="A94" s="5" t="s">
        <v>173</v>
      </c>
      <c r="B94" s="53" t="s">
        <v>94</v>
      </c>
      <c r="C94" s="60">
        <v>3080547</v>
      </c>
      <c r="D94" s="60">
        <v>3080547</v>
      </c>
      <c r="E94" s="61">
        <f t="shared" si="1"/>
        <v>1</v>
      </c>
      <c r="F94" s="3"/>
    </row>
    <row r="95" spans="1:6" ht="18" customHeight="1">
      <c r="A95" s="8" t="s">
        <v>174</v>
      </c>
      <c r="B95" s="54" t="s">
        <v>95</v>
      </c>
      <c r="C95" s="62">
        <f>C96</f>
        <v>3641400</v>
      </c>
      <c r="D95" s="62">
        <f>D96</f>
        <v>3641400</v>
      </c>
      <c r="E95" s="63">
        <f t="shared" si="1"/>
        <v>1</v>
      </c>
      <c r="F95" s="3"/>
    </row>
    <row r="96" spans="1:6" ht="24.75" customHeight="1">
      <c r="A96" s="5" t="s">
        <v>175</v>
      </c>
      <c r="B96" s="53" t="s">
        <v>96</v>
      </c>
      <c r="C96" s="60">
        <v>3641400</v>
      </c>
      <c r="D96" s="60">
        <v>3641400</v>
      </c>
      <c r="E96" s="61">
        <f t="shared" si="1"/>
        <v>1</v>
      </c>
      <c r="F96" s="3"/>
    </row>
    <row r="97" spans="1:6" ht="65.25" customHeight="1">
      <c r="A97" s="8" t="s">
        <v>176</v>
      </c>
      <c r="B97" s="54" t="s">
        <v>97</v>
      </c>
      <c r="C97" s="62">
        <f>C98</f>
        <v>18</v>
      </c>
      <c r="D97" s="62">
        <f>D98</f>
        <v>18</v>
      </c>
      <c r="E97" s="61">
        <f t="shared" si="1"/>
        <v>1</v>
      </c>
      <c r="F97" s="3"/>
    </row>
    <row r="98" spans="1:6" ht="39.75" customHeight="1">
      <c r="A98" s="5" t="s">
        <v>177</v>
      </c>
      <c r="B98" s="53" t="s">
        <v>98</v>
      </c>
      <c r="C98" s="60">
        <v>18</v>
      </c>
      <c r="D98" s="60">
        <v>18</v>
      </c>
      <c r="E98" s="61">
        <f t="shared" si="1"/>
        <v>1</v>
      </c>
      <c r="F98" s="3"/>
    </row>
    <row r="99" spans="1:6" ht="42" customHeight="1">
      <c r="A99" s="8" t="s">
        <v>178</v>
      </c>
      <c r="B99" s="54" t="s">
        <v>99</v>
      </c>
      <c r="C99" s="62">
        <f>C100</f>
        <v>-224607.47</v>
      </c>
      <c r="D99" s="62">
        <f>D100</f>
        <v>-224607.47</v>
      </c>
      <c r="E99" s="63">
        <f t="shared" si="1"/>
        <v>1</v>
      </c>
      <c r="F99" s="3"/>
    </row>
    <row r="100" spans="1:6" ht="44.25" customHeight="1" thickBot="1">
      <c r="A100" s="5" t="s">
        <v>179</v>
      </c>
      <c r="B100" s="53" t="s">
        <v>100</v>
      </c>
      <c r="C100" s="60">
        <v>-224607.47</v>
      </c>
      <c r="D100" s="60">
        <v>-224607.47</v>
      </c>
      <c r="E100" s="61">
        <f t="shared" si="1"/>
        <v>1</v>
      </c>
      <c r="F100" s="3"/>
    </row>
    <row r="101" spans="1:6" ht="12.95" customHeight="1">
      <c r="A101" s="9"/>
      <c r="B101" s="64"/>
      <c r="C101" s="15"/>
      <c r="D101" s="15"/>
      <c r="E101" s="15"/>
      <c r="F101" s="2"/>
    </row>
    <row r="102" spans="1:6" ht="12.95" customHeight="1">
      <c r="A102" s="9"/>
      <c r="B102" s="65"/>
      <c r="C102" s="16"/>
      <c r="D102" s="16"/>
      <c r="E102" s="16"/>
      <c r="F102" s="2"/>
    </row>
  </sheetData>
  <mergeCells count="2">
    <mergeCell ref="A3:E3"/>
    <mergeCell ref="B1:E2"/>
  </mergeCells>
  <phoneticPr fontId="0" type="noConversion"/>
  <pageMargins left="0.78740157480314965" right="0.39370078740157483" top="0.59055118110236227" bottom="0.39370078740157483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topLeftCell="A10" zoomScaleSheetLayoutView="100" workbookViewId="0">
      <selection activeCell="G20" sqref="G20"/>
    </sheetView>
  </sheetViews>
  <sheetFormatPr defaultColWidth="14.28515625" defaultRowHeight="15.75"/>
  <cols>
    <col min="1" max="1" width="54.85546875" style="18" bestFit="1" customWidth="1"/>
    <col min="2" max="2" width="14.28515625" style="41" bestFit="1" customWidth="1"/>
    <col min="3" max="3" width="17" style="41" customWidth="1"/>
    <col min="4" max="4" width="17.140625" style="41" bestFit="1" customWidth="1"/>
    <col min="5" max="5" width="15.28515625" style="18" bestFit="1" customWidth="1"/>
    <col min="6" max="254" width="9.42578125" style="18" customWidth="1"/>
    <col min="255" max="255" width="54.85546875" style="18" bestFit="1" customWidth="1"/>
    <col min="256" max="16384" width="14.28515625" style="18"/>
  </cols>
  <sheetData>
    <row r="1" spans="1:7" ht="37.5" customHeight="1">
      <c r="A1" s="71" t="s">
        <v>262</v>
      </c>
      <c r="B1" s="71"/>
      <c r="C1" s="71"/>
      <c r="D1" s="71"/>
      <c r="E1" s="71"/>
    </row>
    <row r="2" spans="1:7" ht="96.75" customHeight="1">
      <c r="A2" s="19" t="s">
        <v>188</v>
      </c>
      <c r="B2" s="19" t="s">
        <v>189</v>
      </c>
      <c r="C2" s="20" t="s">
        <v>190</v>
      </c>
      <c r="D2" s="19" t="s">
        <v>273</v>
      </c>
      <c r="E2" s="19" t="s">
        <v>191</v>
      </c>
    </row>
    <row r="3" spans="1:7">
      <c r="A3" s="21" t="s">
        <v>192</v>
      </c>
      <c r="B3" s="22" t="s">
        <v>193</v>
      </c>
      <c r="C3" s="23">
        <f>SUM(C4:C10)</f>
        <v>45989189.649999999</v>
      </c>
      <c r="D3" s="23">
        <f>SUM(D4:D10)</f>
        <v>31144136.48</v>
      </c>
      <c r="E3" s="24">
        <f>D3/C3*100</f>
        <v>67.720559368455852</v>
      </c>
      <c r="G3" s="25"/>
    </row>
    <row r="4" spans="1:7" ht="47.25">
      <c r="A4" s="26" t="s">
        <v>194</v>
      </c>
      <c r="B4" s="27" t="s">
        <v>195</v>
      </c>
      <c r="C4" s="28">
        <v>2109891</v>
      </c>
      <c r="D4" s="28">
        <v>1731252.43</v>
      </c>
      <c r="E4" s="29">
        <f>D4/C4*100</f>
        <v>82.054117013627717</v>
      </c>
    </row>
    <row r="5" spans="1:7" ht="63">
      <c r="A5" s="26" t="s">
        <v>196</v>
      </c>
      <c r="B5" s="27" t="s">
        <v>197</v>
      </c>
      <c r="C5" s="28">
        <v>495451</v>
      </c>
      <c r="D5" s="28">
        <v>362378.57</v>
      </c>
      <c r="E5" s="29">
        <f t="shared" ref="E5:E37" si="0">D5/C5*100</f>
        <v>73.141152202740528</v>
      </c>
    </row>
    <row r="6" spans="1:7" ht="63">
      <c r="A6" s="26" t="s">
        <v>198</v>
      </c>
      <c r="B6" s="27" t="s">
        <v>199</v>
      </c>
      <c r="C6" s="28">
        <v>12354637.34</v>
      </c>
      <c r="D6" s="28">
        <v>8711181.0700000003</v>
      </c>
      <c r="E6" s="29">
        <f t="shared" si="0"/>
        <v>70.509403313654857</v>
      </c>
    </row>
    <row r="7" spans="1:7">
      <c r="A7" s="26" t="s">
        <v>200</v>
      </c>
      <c r="B7" s="30" t="s">
        <v>201</v>
      </c>
      <c r="C7" s="28">
        <v>232.16</v>
      </c>
      <c r="D7" s="28">
        <v>232.14</v>
      </c>
      <c r="E7" s="29">
        <f t="shared" si="0"/>
        <v>99.991385251550639</v>
      </c>
    </row>
    <row r="8" spans="1:7" ht="47.25">
      <c r="A8" s="26" t="s">
        <v>202</v>
      </c>
      <c r="B8" s="27" t="s">
        <v>203</v>
      </c>
      <c r="C8" s="28">
        <v>4633789</v>
      </c>
      <c r="D8" s="28">
        <v>3265083.96</v>
      </c>
      <c r="E8" s="29">
        <f t="shared" si="0"/>
        <v>70.462508327418448</v>
      </c>
    </row>
    <row r="9" spans="1:7">
      <c r="A9" s="26" t="s">
        <v>204</v>
      </c>
      <c r="B9" s="30" t="s">
        <v>205</v>
      </c>
      <c r="C9" s="28">
        <v>95000</v>
      </c>
      <c r="D9" s="28">
        <v>0</v>
      </c>
      <c r="E9" s="29">
        <f>D9/C9*100</f>
        <v>0</v>
      </c>
    </row>
    <row r="10" spans="1:7">
      <c r="A10" s="26" t="s">
        <v>206</v>
      </c>
      <c r="B10" s="27" t="s">
        <v>207</v>
      </c>
      <c r="C10" s="28">
        <v>26300189.149999999</v>
      </c>
      <c r="D10" s="28">
        <v>17074008.309999999</v>
      </c>
      <c r="E10" s="29">
        <f t="shared" si="0"/>
        <v>64.919716784622437</v>
      </c>
    </row>
    <row r="11" spans="1:7">
      <c r="A11" s="21" t="s">
        <v>208</v>
      </c>
      <c r="B11" s="22" t="s">
        <v>209</v>
      </c>
      <c r="C11" s="23">
        <f>SUM(C12:C15)</f>
        <v>24044803.240000002</v>
      </c>
      <c r="D11" s="23">
        <f>SUM(D12:D15)</f>
        <v>18618126.099999998</v>
      </c>
      <c r="E11" s="24">
        <f>D11/C11*100</f>
        <v>77.43097713949102</v>
      </c>
    </row>
    <row r="12" spans="1:7">
      <c r="A12" s="26" t="s">
        <v>210</v>
      </c>
      <c r="B12" s="27" t="s">
        <v>211</v>
      </c>
      <c r="C12" s="28">
        <v>354879.73</v>
      </c>
      <c r="D12" s="28">
        <v>66515</v>
      </c>
      <c r="E12" s="29">
        <f t="shared" si="0"/>
        <v>18.742969625230501</v>
      </c>
    </row>
    <row r="13" spans="1:7">
      <c r="A13" s="26" t="s">
        <v>212</v>
      </c>
      <c r="B13" s="27" t="s">
        <v>213</v>
      </c>
      <c r="C13" s="28">
        <v>6700000</v>
      </c>
      <c r="D13" s="28">
        <v>5250000</v>
      </c>
      <c r="E13" s="29">
        <f t="shared" si="0"/>
        <v>78.358208955223887</v>
      </c>
    </row>
    <row r="14" spans="1:7">
      <c r="A14" s="26" t="s">
        <v>214</v>
      </c>
      <c r="B14" s="27" t="s">
        <v>215</v>
      </c>
      <c r="C14" s="28">
        <v>15307536.51</v>
      </c>
      <c r="D14" s="28">
        <v>12084469.08</v>
      </c>
      <c r="E14" s="29">
        <f t="shared" si="0"/>
        <v>78.944571336514812</v>
      </c>
    </row>
    <row r="15" spans="1:7">
      <c r="A15" s="26" t="s">
        <v>216</v>
      </c>
      <c r="B15" s="27" t="s">
        <v>217</v>
      </c>
      <c r="C15" s="28">
        <v>1682387</v>
      </c>
      <c r="D15" s="28">
        <v>1217142.02</v>
      </c>
      <c r="E15" s="29">
        <f t="shared" si="0"/>
        <v>72.346137957556735</v>
      </c>
    </row>
    <row r="16" spans="1:7">
      <c r="A16" s="21" t="s">
        <v>218</v>
      </c>
      <c r="B16" s="22" t="s">
        <v>219</v>
      </c>
      <c r="C16" s="23">
        <f>SUM(C17:C19)</f>
        <v>7410623.3700000001</v>
      </c>
      <c r="D16" s="23">
        <f>SUM(D17:D19)</f>
        <v>3580438.59</v>
      </c>
      <c r="E16" s="24">
        <f>D16/C16*100</f>
        <v>48.314944792559331</v>
      </c>
    </row>
    <row r="17" spans="1:5" s="32" customFormat="1">
      <c r="A17" s="26" t="s">
        <v>220</v>
      </c>
      <c r="B17" s="30" t="s">
        <v>221</v>
      </c>
      <c r="C17" s="28">
        <v>2299347</v>
      </c>
      <c r="D17" s="28">
        <v>2299347</v>
      </c>
      <c r="E17" s="31">
        <f t="shared" si="0"/>
        <v>100</v>
      </c>
    </row>
    <row r="18" spans="1:5">
      <c r="A18" s="33" t="s">
        <v>222</v>
      </c>
      <c r="B18" s="34" t="s">
        <v>223</v>
      </c>
      <c r="C18" s="28">
        <v>5111276.37</v>
      </c>
      <c r="D18" s="28">
        <v>1281091.5900000001</v>
      </c>
      <c r="E18" s="31">
        <f t="shared" si="0"/>
        <v>25.064025054861201</v>
      </c>
    </row>
    <row r="19" spans="1:5">
      <c r="A19" s="26" t="s">
        <v>224</v>
      </c>
      <c r="B19" s="30" t="s">
        <v>225</v>
      </c>
      <c r="C19" s="35">
        <v>0</v>
      </c>
      <c r="D19" s="35">
        <v>0</v>
      </c>
      <c r="E19" s="29" t="s">
        <v>4</v>
      </c>
    </row>
    <row r="20" spans="1:5">
      <c r="A20" s="21" t="s">
        <v>226</v>
      </c>
      <c r="B20" s="22" t="s">
        <v>227</v>
      </c>
      <c r="C20" s="23">
        <f>SUM(C21:C26)</f>
        <v>152336897.73999998</v>
      </c>
      <c r="D20" s="23">
        <f>SUM(D21:D26)</f>
        <v>105822835.86</v>
      </c>
      <c r="E20" s="24">
        <f>D20/C20*100</f>
        <v>69.466319342154677</v>
      </c>
    </row>
    <row r="21" spans="1:5">
      <c r="A21" s="26" t="s">
        <v>228</v>
      </c>
      <c r="B21" s="27" t="s">
        <v>229</v>
      </c>
      <c r="C21" s="28">
        <v>44850502.189999998</v>
      </c>
      <c r="D21" s="28">
        <v>31011838.289999999</v>
      </c>
      <c r="E21" s="29">
        <f t="shared" si="0"/>
        <v>69.14490758347516</v>
      </c>
    </row>
    <row r="22" spans="1:5">
      <c r="A22" s="26" t="s">
        <v>230</v>
      </c>
      <c r="B22" s="27" t="s">
        <v>231</v>
      </c>
      <c r="C22" s="28">
        <v>74154607.659999996</v>
      </c>
      <c r="D22" s="28">
        <v>50918186.100000001</v>
      </c>
      <c r="E22" s="29">
        <f t="shared" si="0"/>
        <v>68.664898523178294</v>
      </c>
    </row>
    <row r="23" spans="1:5">
      <c r="A23" s="26" t="s">
        <v>232</v>
      </c>
      <c r="B23" s="30" t="s">
        <v>233</v>
      </c>
      <c r="C23" s="28">
        <v>26107721.170000002</v>
      </c>
      <c r="D23" s="28">
        <v>18859107.140000001</v>
      </c>
      <c r="E23" s="29">
        <f t="shared" si="0"/>
        <v>72.235745958826627</v>
      </c>
    </row>
    <row r="24" spans="1:5" ht="31.5">
      <c r="A24" s="26" t="s">
        <v>234</v>
      </c>
      <c r="B24" s="27" t="s">
        <v>235</v>
      </c>
      <c r="C24" s="28">
        <v>146859</v>
      </c>
      <c r="D24" s="28">
        <v>48661</v>
      </c>
      <c r="E24" s="29">
        <f t="shared" si="0"/>
        <v>33.134503162897744</v>
      </c>
    </row>
    <row r="25" spans="1:5">
      <c r="A25" s="26" t="s">
        <v>236</v>
      </c>
      <c r="B25" s="27" t="s">
        <v>237</v>
      </c>
      <c r="C25" s="28">
        <v>936279.72</v>
      </c>
      <c r="D25" s="28">
        <v>827518.09</v>
      </c>
      <c r="E25" s="29">
        <f t="shared" si="0"/>
        <v>88.383639239777608</v>
      </c>
    </row>
    <row r="26" spans="1:5">
      <c r="A26" s="26" t="s">
        <v>238</v>
      </c>
      <c r="B26" s="27" t="s">
        <v>239</v>
      </c>
      <c r="C26" s="28">
        <v>6140928</v>
      </c>
      <c r="D26" s="28">
        <v>4157525.24</v>
      </c>
      <c r="E26" s="29">
        <f t="shared" si="0"/>
        <v>67.701904988952805</v>
      </c>
    </row>
    <row r="27" spans="1:5">
      <c r="A27" s="21" t="s">
        <v>240</v>
      </c>
      <c r="B27" s="22" t="s">
        <v>241</v>
      </c>
      <c r="C27" s="23">
        <f>C28</f>
        <v>42421606.25</v>
      </c>
      <c r="D27" s="23">
        <f>D28</f>
        <v>32599116.920000002</v>
      </c>
      <c r="E27" s="24">
        <f>D27/C27*100</f>
        <v>76.845550656158849</v>
      </c>
    </row>
    <row r="28" spans="1:5">
      <c r="A28" s="26" t="s">
        <v>242</v>
      </c>
      <c r="B28" s="27" t="s">
        <v>243</v>
      </c>
      <c r="C28" s="28">
        <v>42421606.25</v>
      </c>
      <c r="D28" s="28">
        <v>32599116.920000002</v>
      </c>
      <c r="E28" s="29">
        <f t="shared" si="0"/>
        <v>76.845550656158849</v>
      </c>
    </row>
    <row r="29" spans="1:5">
      <c r="A29" s="21" t="s">
        <v>244</v>
      </c>
      <c r="B29" s="22" t="s">
        <v>245</v>
      </c>
      <c r="C29" s="23">
        <f>SUM(C30:C33)</f>
        <v>5994605.21</v>
      </c>
      <c r="D29" s="23">
        <f>SUM(D30:D33)</f>
        <v>3874798.7</v>
      </c>
      <c r="E29" s="24">
        <f>D29/C29*100</f>
        <v>64.638096492763026</v>
      </c>
    </row>
    <row r="30" spans="1:5">
      <c r="A30" s="26" t="s">
        <v>246</v>
      </c>
      <c r="B30" s="27" t="s">
        <v>247</v>
      </c>
      <c r="C30" s="28">
        <v>1589991</v>
      </c>
      <c r="D30" s="28">
        <v>1104648.48</v>
      </c>
      <c r="E30" s="29">
        <f t="shared" si="0"/>
        <v>69.475140425323161</v>
      </c>
    </row>
    <row r="31" spans="1:5">
      <c r="A31" s="26" t="s">
        <v>248</v>
      </c>
      <c r="B31" s="27">
        <v>1003</v>
      </c>
      <c r="C31" s="28">
        <v>2158737.5</v>
      </c>
      <c r="D31" s="28">
        <v>1529199</v>
      </c>
      <c r="E31" s="29">
        <f t="shared" si="0"/>
        <v>70.837653952831232</v>
      </c>
    </row>
    <row r="32" spans="1:5">
      <c r="A32" s="26" t="s">
        <v>249</v>
      </c>
      <c r="B32" s="27" t="s">
        <v>250</v>
      </c>
      <c r="C32" s="28">
        <v>1945876.71</v>
      </c>
      <c r="D32" s="28">
        <v>1002051.22</v>
      </c>
      <c r="E32" s="29">
        <f t="shared" si="0"/>
        <v>51.496131016440394</v>
      </c>
    </row>
    <row r="33" spans="1:5">
      <c r="A33" s="26" t="s">
        <v>251</v>
      </c>
      <c r="B33" s="27" t="s">
        <v>252</v>
      </c>
      <c r="C33" s="28">
        <v>300000</v>
      </c>
      <c r="D33" s="28">
        <v>238900</v>
      </c>
      <c r="E33" s="29">
        <f t="shared" si="0"/>
        <v>79.63333333333334</v>
      </c>
    </row>
    <row r="34" spans="1:5">
      <c r="A34" s="21" t="s">
        <v>253</v>
      </c>
      <c r="B34" s="22" t="s">
        <v>254</v>
      </c>
      <c r="C34" s="23">
        <f>C35</f>
        <v>663700</v>
      </c>
      <c r="D34" s="23">
        <f>D35</f>
        <v>462947.46</v>
      </c>
      <c r="E34" s="24">
        <f>D34/C34*100</f>
        <v>69.752517703781834</v>
      </c>
    </row>
    <row r="35" spans="1:5">
      <c r="A35" s="26" t="s">
        <v>255</v>
      </c>
      <c r="B35" s="27" t="s">
        <v>256</v>
      </c>
      <c r="C35" s="28">
        <v>663700</v>
      </c>
      <c r="D35" s="28">
        <v>462947.46</v>
      </c>
      <c r="E35" s="29">
        <f t="shared" si="0"/>
        <v>69.752517703781834</v>
      </c>
    </row>
    <row r="36" spans="1:5" ht="31.5">
      <c r="A36" s="21" t="s">
        <v>257</v>
      </c>
      <c r="B36" s="22" t="s">
        <v>258</v>
      </c>
      <c r="C36" s="23">
        <f>C37</f>
        <v>4590.2299999999996</v>
      </c>
      <c r="D36" s="23">
        <f>D37</f>
        <v>3507.72</v>
      </c>
      <c r="E36" s="24">
        <f>D36/C36*100</f>
        <v>76.417085854085741</v>
      </c>
    </row>
    <row r="37" spans="1:5" ht="31.5">
      <c r="A37" s="26" t="s">
        <v>259</v>
      </c>
      <c r="B37" s="27" t="s">
        <v>260</v>
      </c>
      <c r="C37" s="28">
        <v>4590.2299999999996</v>
      </c>
      <c r="D37" s="28">
        <v>3507.72</v>
      </c>
      <c r="E37" s="29">
        <f t="shared" si="0"/>
        <v>76.417085854085741</v>
      </c>
    </row>
    <row r="38" spans="1:5" s="40" customFormat="1">
      <c r="A38" s="36" t="s">
        <v>261</v>
      </c>
      <c r="B38" s="37"/>
      <c r="C38" s="38">
        <f>C36+C34+C29+C27+C20+C16+C11+C3</f>
        <v>278866015.69</v>
      </c>
      <c r="D38" s="38">
        <f>D36+D34+D29+D27+D20+D16+D11+D3</f>
        <v>196105907.82999998</v>
      </c>
      <c r="E38" s="39">
        <f>D38/C38*100</f>
        <v>70.322626923461385</v>
      </c>
    </row>
  </sheetData>
  <autoFilter ref="A2:D37"/>
  <mergeCells count="1">
    <mergeCell ref="A1:E1"/>
  </mergeCells>
  <phoneticPr fontId="0" type="noConversion"/>
  <pageMargins left="0.31496062992125984" right="0.11811023622047245" top="0.55118110236220474" bottom="0.55118110236220474" header="0.31496062992125984" footer="0.31496062992125984"/>
  <pageSetup paperSize="9" scale="80" fitToHeight="0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>
      <selection activeCell="E9" sqref="E9"/>
    </sheetView>
  </sheetViews>
  <sheetFormatPr defaultRowHeight="15"/>
  <cols>
    <col min="1" max="1" width="50.85546875" style="42" customWidth="1"/>
    <col min="2" max="2" width="15" style="42" customWidth="1"/>
    <col min="3" max="3" width="14.7109375" style="42" customWidth="1"/>
    <col min="4" max="16384" width="9.140625" style="42"/>
  </cols>
  <sheetData>
    <row r="1" spans="1:4">
      <c r="A1" s="72"/>
      <c r="B1" s="73"/>
      <c r="C1" s="73"/>
      <c r="D1" s="73"/>
    </row>
    <row r="2" spans="1:4">
      <c r="A2" s="72"/>
      <c r="B2" s="73"/>
      <c r="C2" s="73"/>
      <c r="D2" s="73"/>
    </row>
    <row r="3" spans="1:4">
      <c r="A3" s="74" t="s">
        <v>264</v>
      </c>
      <c r="B3" s="75"/>
      <c r="C3" s="75"/>
      <c r="D3" s="75"/>
    </row>
    <row r="4" spans="1:4">
      <c r="A4" s="72"/>
      <c r="B4" s="73"/>
      <c r="C4" s="73"/>
      <c r="D4" s="73"/>
    </row>
    <row r="5" spans="1:4">
      <c r="A5" s="72"/>
      <c r="B5" s="73"/>
      <c r="C5" s="73"/>
      <c r="D5" s="73"/>
    </row>
    <row r="6" spans="1:4" ht="96.95" customHeight="1">
      <c r="A6" s="43" t="s">
        <v>0</v>
      </c>
      <c r="B6" s="43" t="s">
        <v>103</v>
      </c>
      <c r="C6" s="43" t="s">
        <v>265</v>
      </c>
    </row>
    <row r="7" spans="1:4" s="47" customFormat="1">
      <c r="A7" s="48" t="s">
        <v>101</v>
      </c>
      <c r="B7" s="49">
        <f>B9+B11</f>
        <v>1341776.4899999832</v>
      </c>
      <c r="C7" s="49">
        <f>C9+C11</f>
        <v>-8405028.2100000083</v>
      </c>
    </row>
    <row r="8" spans="1:4" s="47" customFormat="1" ht="30">
      <c r="A8" s="44" t="s">
        <v>266</v>
      </c>
      <c r="B8" s="45">
        <v>-1172445.3400000001</v>
      </c>
      <c r="C8" s="45">
        <v>0</v>
      </c>
    </row>
    <row r="9" spans="1:4" s="47" customFormat="1" ht="30">
      <c r="A9" s="48" t="s">
        <v>267</v>
      </c>
      <c r="B9" s="49">
        <v>-1172445.3400000001</v>
      </c>
      <c r="C9" s="49">
        <v>0</v>
      </c>
    </row>
    <row r="10" spans="1:4" s="47" customFormat="1" ht="60">
      <c r="A10" s="44" t="s">
        <v>268</v>
      </c>
      <c r="B10" s="45">
        <v>-1172445.3400000001</v>
      </c>
      <c r="C10" s="45">
        <v>0</v>
      </c>
    </row>
    <row r="11" spans="1:4" s="47" customFormat="1">
      <c r="A11" s="48" t="s">
        <v>269</v>
      </c>
      <c r="B11" s="49">
        <f>B12</f>
        <v>2514221.8299999833</v>
      </c>
      <c r="C11" s="49">
        <f>C12</f>
        <v>-8405028.2100000083</v>
      </c>
    </row>
    <row r="12" spans="1:4" ht="30">
      <c r="A12" s="44" t="s">
        <v>270</v>
      </c>
      <c r="B12" s="45">
        <f>B13+B14</f>
        <v>2514221.8299999833</v>
      </c>
      <c r="C12" s="45">
        <f>C13+C14</f>
        <v>-8405028.2100000083</v>
      </c>
    </row>
    <row r="13" spans="1:4" ht="30">
      <c r="A13" s="44" t="s">
        <v>271</v>
      </c>
      <c r="B13" s="45">
        <v>-277524239.19999999</v>
      </c>
      <c r="C13" s="45">
        <v>-204639456.09</v>
      </c>
    </row>
    <row r="14" spans="1:4" ht="30">
      <c r="A14" s="44" t="s">
        <v>272</v>
      </c>
      <c r="B14" s="45">
        <v>280038461.02999997</v>
      </c>
      <c r="C14" s="45">
        <v>196234427.88</v>
      </c>
    </row>
    <row r="17" spans="2:2">
      <c r="B17" s="46"/>
    </row>
  </sheetData>
  <mergeCells count="5">
    <mergeCell ref="A5:D5"/>
    <mergeCell ref="A1:D1"/>
    <mergeCell ref="A2:D2"/>
    <mergeCell ref="A3:D3"/>
    <mergeCell ref="A4:D4"/>
  </mergeCells>
  <phoneticPr fontId="0" type="noConversion"/>
  <pageMargins left="0.7" right="0.7" top="0.75" bottom="0.75" header="0.3" footer="0.3"/>
  <pageSetup paperSize="9" scale="9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B07B408-C295-4FA9-9A33-A3EF1413CC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2021-10-19T10:08:29Z</cp:lastPrinted>
  <dcterms:created xsi:type="dcterms:W3CDTF">2021-10-15T08:11:04Z</dcterms:created>
  <dcterms:modified xsi:type="dcterms:W3CDTF">2021-10-19T10:13:34Z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